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pivotTables/pivotTable1.xml" ContentType="application/vnd.openxmlformats-officedocument.spreadsheetml.pivotTable+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55" windowWidth="15300" windowHeight="8685" tabRatio="531"/>
  </bookViews>
  <sheets>
    <sheet name="Schedule" sheetId="1" r:id="rId1"/>
    <sheet name="TimeBetweenEvents" sheetId="5" r:id="rId2"/>
    <sheet name="Program" sheetId="13" r:id="rId3"/>
    <sheet name="Sheet1" sheetId="7" r:id="rId4"/>
    <sheet name="Sheet2" sheetId="8" r:id="rId5"/>
    <sheet name="Sheet3" sheetId="11" r:id="rId6"/>
    <sheet name="Sheet4" sheetId="12" r:id="rId7"/>
  </sheets>
  <definedNames>
    <definedName name="_xlnm._FilterDatabase" localSheetId="0" hidden="1">Schedule!$T$2:$W$76</definedName>
    <definedName name="BOATCLASS">Schedule!$AO$3:$AR$8</definedName>
    <definedName name="current_schedule">TimeBetweenEvents!$A$3:$B$72</definedName>
    <definedName name="cushionclass">Schedule!$AX$3:$AY$18</definedName>
    <definedName name="cushionsex">Schedule!$AZ$3:$BA$6</definedName>
    <definedName name="_xlnm.Print_Area" localSheetId="0">Schedule!$A$1:$AE$77</definedName>
    <definedName name="SCHEDULE">TimeBetweenEvents!$A$3:$B$65</definedName>
    <definedName name="thisschedule">TimeBetweenEvents!$B$3:$B$72</definedName>
  </definedNames>
  <calcPr calcId="125725" concurrentCalc="0"/>
  <pivotCaches>
    <pivotCache cacheId="0" r:id="rId8"/>
  </pivotCaches>
</workbook>
</file>

<file path=xl/calcChain.xml><?xml version="1.0" encoding="utf-8"?>
<calcChain xmlns="http://schemas.openxmlformats.org/spreadsheetml/2006/main">
  <c r="C3" i="1"/>
  <c r="F4"/>
  <c r="G4"/>
  <c r="R3"/>
  <c r="S3"/>
  <c r="I4"/>
  <c r="F5"/>
  <c r="G5"/>
  <c r="R4"/>
  <c r="S4"/>
  <c r="I5"/>
  <c r="F6"/>
  <c r="G6"/>
  <c r="R5"/>
  <c r="S5"/>
  <c r="I6"/>
  <c r="F7"/>
  <c r="G7"/>
  <c r="R6"/>
  <c r="S6"/>
  <c r="I7"/>
  <c r="F8"/>
  <c r="G8"/>
  <c r="R7"/>
  <c r="S7"/>
  <c r="I8"/>
  <c r="F9"/>
  <c r="G9"/>
  <c r="R8"/>
  <c r="S8"/>
  <c r="I9"/>
  <c r="F10"/>
  <c r="G10"/>
  <c r="R9"/>
  <c r="S9"/>
  <c r="I10"/>
  <c r="F11"/>
  <c r="G11"/>
  <c r="R10"/>
  <c r="S10"/>
  <c r="I11"/>
  <c r="F12"/>
  <c r="G12"/>
  <c r="R11"/>
  <c r="S11"/>
  <c r="I12"/>
  <c r="F13"/>
  <c r="G13"/>
  <c r="R12"/>
  <c r="S12"/>
  <c r="I13"/>
  <c r="F14"/>
  <c r="G14"/>
  <c r="R13"/>
  <c r="S13"/>
  <c r="I14"/>
  <c r="F15"/>
  <c r="G15"/>
  <c r="R14"/>
  <c r="S14"/>
  <c r="I15"/>
  <c r="F16"/>
  <c r="G16"/>
  <c r="R15"/>
  <c r="S15"/>
  <c r="I16"/>
  <c r="F17"/>
  <c r="G17"/>
  <c r="R16"/>
  <c r="S16"/>
  <c r="I17"/>
  <c r="F18"/>
  <c r="G18"/>
  <c r="R17"/>
  <c r="S17"/>
  <c r="I18"/>
  <c r="F19"/>
  <c r="G19"/>
  <c r="R18"/>
  <c r="S18"/>
  <c r="I19"/>
  <c r="F20"/>
  <c r="G20"/>
  <c r="R19"/>
  <c r="S19"/>
  <c r="I20"/>
  <c r="F21"/>
  <c r="G21"/>
  <c r="R20"/>
  <c r="S20"/>
  <c r="I21"/>
  <c r="F22"/>
  <c r="G22"/>
  <c r="R21"/>
  <c r="S21"/>
  <c r="I22"/>
  <c r="F23"/>
  <c r="G23"/>
  <c r="R22"/>
  <c r="S22"/>
  <c r="I23"/>
  <c r="F24"/>
  <c r="G24"/>
  <c r="R23"/>
  <c r="S23"/>
  <c r="I24"/>
  <c r="F25"/>
  <c r="G25"/>
  <c r="R24"/>
  <c r="S24"/>
  <c r="I25"/>
  <c r="F26"/>
  <c r="G26"/>
  <c r="R25"/>
  <c r="S25"/>
  <c r="I26"/>
  <c r="F27"/>
  <c r="G27"/>
  <c r="R26"/>
  <c r="S26"/>
  <c r="I27"/>
  <c r="F28"/>
  <c r="G28"/>
  <c r="R27"/>
  <c r="S27"/>
  <c r="I28"/>
  <c r="F29"/>
  <c r="G29"/>
  <c r="R28"/>
  <c r="S28"/>
  <c r="I29"/>
  <c r="F30"/>
  <c r="G30"/>
  <c r="R29"/>
  <c r="S29"/>
  <c r="I30"/>
  <c r="F31"/>
  <c r="G31"/>
  <c r="R30"/>
  <c r="S30"/>
  <c r="I31"/>
  <c r="F32"/>
  <c r="G32"/>
  <c r="R31"/>
  <c r="S31"/>
  <c r="I32"/>
  <c r="F33"/>
  <c r="G33"/>
  <c r="R32"/>
  <c r="S32"/>
  <c r="I33"/>
  <c r="F34"/>
  <c r="G34"/>
  <c r="R33"/>
  <c r="S33"/>
  <c r="I34"/>
  <c r="F35"/>
  <c r="G35"/>
  <c r="R34"/>
  <c r="S34"/>
  <c r="I35"/>
  <c r="F36"/>
  <c r="G36"/>
  <c r="R35"/>
  <c r="S35"/>
  <c r="I36"/>
  <c r="F37"/>
  <c r="G37"/>
  <c r="R36"/>
  <c r="S36"/>
  <c r="I37"/>
  <c r="F38"/>
  <c r="G38"/>
  <c r="R37"/>
  <c r="S37"/>
  <c r="I38"/>
  <c r="F39"/>
  <c r="G39"/>
  <c r="R38"/>
  <c r="S38"/>
  <c r="I39"/>
  <c r="F40"/>
  <c r="G40"/>
  <c r="R39"/>
  <c r="S39"/>
  <c r="I40"/>
  <c r="F41"/>
  <c r="G41"/>
  <c r="R40"/>
  <c r="S40"/>
  <c r="I41"/>
  <c r="F42"/>
  <c r="G42"/>
  <c r="R41"/>
  <c r="S41"/>
  <c r="I42"/>
  <c r="F43"/>
  <c r="G43"/>
  <c r="R42"/>
  <c r="S42"/>
  <c r="I43"/>
  <c r="F44"/>
  <c r="G44"/>
  <c r="R43"/>
  <c r="S43"/>
  <c r="I44"/>
  <c r="F45"/>
  <c r="G45"/>
  <c r="R44"/>
  <c r="S44"/>
  <c r="I45"/>
  <c r="F46"/>
  <c r="G46"/>
  <c r="R45"/>
  <c r="S45"/>
  <c r="I46"/>
  <c r="F47"/>
  <c r="G47"/>
  <c r="R46"/>
  <c r="S46"/>
  <c r="I47"/>
  <c r="F48"/>
  <c r="G48"/>
  <c r="R47"/>
  <c r="S47"/>
  <c r="I48"/>
  <c r="F49"/>
  <c r="G49"/>
  <c r="R48"/>
  <c r="S48"/>
  <c r="I49"/>
  <c r="F50"/>
  <c r="G50"/>
  <c r="R49"/>
  <c r="S49"/>
  <c r="I50"/>
  <c r="F51"/>
  <c r="G51"/>
  <c r="R50"/>
  <c r="S50"/>
  <c r="I51"/>
  <c r="F52"/>
  <c r="G52"/>
  <c r="R51"/>
  <c r="S51"/>
  <c r="I52"/>
  <c r="F53"/>
  <c r="G53"/>
  <c r="R52"/>
  <c r="S52"/>
  <c r="I53"/>
  <c r="F54"/>
  <c r="G54"/>
  <c r="R53"/>
  <c r="S53"/>
  <c r="I54"/>
  <c r="F55"/>
  <c r="G55"/>
  <c r="R54"/>
  <c r="S54"/>
  <c r="I55"/>
  <c r="F56"/>
  <c r="G56"/>
  <c r="R55"/>
  <c r="S55"/>
  <c r="I56"/>
  <c r="F57"/>
  <c r="G57"/>
  <c r="R56"/>
  <c r="S56"/>
  <c r="I57"/>
  <c r="I59"/>
  <c r="F60"/>
  <c r="G60"/>
  <c r="R59"/>
  <c r="S59"/>
  <c r="I60"/>
  <c r="F61"/>
  <c r="G61"/>
  <c r="R60"/>
  <c r="S60"/>
  <c r="I61"/>
  <c r="F62"/>
  <c r="G62"/>
  <c r="R61"/>
  <c r="S61"/>
  <c r="I62"/>
  <c r="F63"/>
  <c r="G63"/>
  <c r="R62"/>
  <c r="S62"/>
  <c r="I63"/>
  <c r="F64"/>
  <c r="G64"/>
  <c r="R63"/>
  <c r="S63"/>
  <c r="I64"/>
  <c r="F65"/>
  <c r="G65"/>
  <c r="R64"/>
  <c r="S64"/>
  <c r="I65"/>
  <c r="F66"/>
  <c r="G66"/>
  <c r="R65"/>
  <c r="S65"/>
  <c r="I66"/>
  <c r="F67"/>
  <c r="G67"/>
  <c r="R66"/>
  <c r="S66"/>
  <c r="I67"/>
  <c r="F68"/>
  <c r="G68"/>
  <c r="R67"/>
  <c r="S67"/>
  <c r="I68"/>
  <c r="F69"/>
  <c r="G69"/>
  <c r="R68"/>
  <c r="S68"/>
  <c r="I69"/>
  <c r="F70"/>
  <c r="G70"/>
  <c r="I70"/>
  <c r="F71"/>
  <c r="G71"/>
  <c r="R70"/>
  <c r="S70"/>
  <c r="I71"/>
  <c r="F72"/>
  <c r="G72"/>
  <c r="R71"/>
  <c r="S71"/>
  <c r="I72"/>
  <c r="F73"/>
  <c r="G73"/>
  <c r="R72"/>
  <c r="S72"/>
  <c r="I73"/>
  <c r="F74"/>
  <c r="G74"/>
  <c r="R73"/>
  <c r="S73"/>
  <c r="I74"/>
  <c r="F75"/>
  <c r="G75"/>
  <c r="R74"/>
  <c r="S74"/>
  <c r="I75"/>
  <c r="F76"/>
  <c r="G76"/>
  <c r="R75"/>
  <c r="S75"/>
  <c r="I76"/>
  <c r="N76"/>
  <c r="N75"/>
  <c r="N74"/>
  <c r="N73"/>
  <c r="N72"/>
  <c r="N71"/>
  <c r="N70"/>
  <c r="N69"/>
  <c r="N68"/>
  <c r="N67"/>
  <c r="N66"/>
  <c r="N65"/>
  <c r="N64"/>
  <c r="N63"/>
  <c r="N62"/>
  <c r="N61"/>
  <c r="N60"/>
  <c r="N59"/>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C76"/>
  <c r="C75"/>
  <c r="C74"/>
  <c r="C73"/>
  <c r="C72"/>
  <c r="C71"/>
  <c r="C70"/>
  <c r="C69"/>
  <c r="C68"/>
  <c r="C67"/>
  <c r="C66"/>
  <c r="C65"/>
  <c r="C64"/>
  <c r="C63"/>
  <c r="C62"/>
  <c r="C61"/>
  <c r="C60"/>
  <c r="C59"/>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Z3"/>
  <c r="Z4"/>
  <c r="Z5"/>
  <c r="Z6"/>
  <c r="Z7"/>
  <c r="Z8"/>
  <c r="Z9"/>
  <c r="Z10"/>
  <c r="Z11"/>
  <c r="Z12"/>
  <c r="Z13"/>
  <c r="Z14"/>
  <c r="Z15"/>
  <c r="Z16"/>
  <c r="Z17"/>
  <c r="Z18"/>
  <c r="Z19"/>
  <c r="Z20"/>
  <c r="Z21"/>
  <c r="Z22"/>
  <c r="Z23"/>
  <c r="Z24"/>
  <c r="Z25"/>
  <c r="Z26"/>
  <c r="Z27"/>
  <c r="Z28"/>
  <c r="Z29"/>
  <c r="Z30"/>
  <c r="Z31"/>
  <c r="Z32"/>
  <c r="Z33"/>
  <c r="Z34"/>
  <c r="Z35"/>
  <c r="Z36"/>
  <c r="Z37"/>
  <c r="Z38"/>
  <c r="Z39"/>
  <c r="Z40"/>
  <c r="Z41"/>
  <c r="Z42"/>
  <c r="Z43"/>
  <c r="Z44"/>
  <c r="Z45"/>
  <c r="Z46"/>
  <c r="Z47"/>
  <c r="Z48"/>
  <c r="Z49"/>
  <c r="Z50"/>
  <c r="Z51"/>
  <c r="Z52"/>
  <c r="Z53"/>
  <c r="Z54"/>
  <c r="Z55"/>
  <c r="Z56"/>
  <c r="R57"/>
  <c r="Z57"/>
  <c r="Z59"/>
  <c r="Z60"/>
  <c r="Z61"/>
  <c r="Z62"/>
  <c r="Z63"/>
  <c r="Z64"/>
  <c r="Z65"/>
  <c r="Z66"/>
  <c r="Z67"/>
  <c r="Z68"/>
  <c r="R69"/>
  <c r="Z69"/>
  <c r="Z70"/>
  <c r="Z71"/>
  <c r="Z72"/>
  <c r="Z73"/>
  <c r="Z74"/>
  <c r="Z75"/>
  <c r="R76"/>
  <c r="Z76"/>
  <c r="AA76"/>
  <c r="AA75"/>
  <c r="AA74"/>
  <c r="AA73"/>
  <c r="AA72"/>
  <c r="AA71"/>
  <c r="AA70"/>
  <c r="AA69"/>
  <c r="AA68"/>
  <c r="AA67"/>
  <c r="AA66"/>
  <c r="AA65"/>
  <c r="AA64"/>
  <c r="AA63"/>
  <c r="AA62"/>
  <c r="AA61"/>
  <c r="AA60"/>
  <c r="AA59"/>
  <c r="AA58"/>
  <c r="AA57"/>
  <c r="AA56"/>
  <c r="AA55"/>
  <c r="AA54"/>
  <c r="AA53"/>
  <c r="AA52"/>
  <c r="AA51"/>
  <c r="AA50"/>
  <c r="AA49"/>
  <c r="AA48"/>
  <c r="AA47"/>
  <c r="AA46"/>
  <c r="AA45"/>
  <c r="AA44"/>
  <c r="AA43"/>
  <c r="AA42"/>
  <c r="AA41"/>
  <c r="AA40"/>
  <c r="AA39"/>
  <c r="AA38"/>
  <c r="AA37"/>
  <c r="AA36"/>
  <c r="AA35"/>
  <c r="AA34"/>
  <c r="AA33"/>
  <c r="AA32"/>
  <c r="AA31"/>
  <c r="AA30"/>
  <c r="AA29"/>
  <c r="AA28"/>
  <c r="AA27"/>
  <c r="AA26"/>
  <c r="AA25"/>
  <c r="AA24"/>
  <c r="AA23"/>
  <c r="AA22"/>
  <c r="AA21"/>
  <c r="AA20"/>
  <c r="AA19"/>
  <c r="AA18"/>
  <c r="AA17"/>
  <c r="AA16"/>
  <c r="AA15"/>
  <c r="AA14"/>
  <c r="AA13"/>
  <c r="AA12"/>
  <c r="AA11"/>
  <c r="AA10"/>
  <c r="AA9"/>
  <c r="AA8"/>
  <c r="AA7"/>
  <c r="AA6"/>
  <c r="AA5"/>
  <c r="AA4"/>
  <c r="A76"/>
  <c r="AL76"/>
  <c r="A75"/>
  <c r="AL75"/>
  <c r="A74"/>
  <c r="AL74"/>
  <c r="A73"/>
  <c r="AL73"/>
  <c r="A72"/>
  <c r="AL72"/>
  <c r="A71"/>
  <c r="AL71"/>
  <c r="A70"/>
  <c r="AL70"/>
  <c r="A69"/>
  <c r="AL69"/>
  <c r="A68"/>
  <c r="AL68"/>
  <c r="A67"/>
  <c r="AL67"/>
  <c r="A66"/>
  <c r="AL66"/>
  <c r="A65"/>
  <c r="AL65"/>
  <c r="A64"/>
  <c r="AL64"/>
  <c r="A63"/>
  <c r="AL63"/>
  <c r="A62"/>
  <c r="AL62"/>
  <c r="A61"/>
  <c r="AL61"/>
  <c r="A60"/>
  <c r="AL60"/>
  <c r="A59"/>
  <c r="AL59"/>
  <c r="AL58"/>
  <c r="A57"/>
  <c r="AL57"/>
  <c r="A56"/>
  <c r="AL56"/>
  <c r="A55"/>
  <c r="AL55"/>
  <c r="A54"/>
  <c r="AL54"/>
  <c r="A53"/>
  <c r="AL53"/>
  <c r="A52"/>
  <c r="AL52"/>
  <c r="A51"/>
  <c r="AL51"/>
  <c r="A50"/>
  <c r="AL50"/>
  <c r="A49"/>
  <c r="AL49"/>
  <c r="A48"/>
  <c r="AL48"/>
  <c r="A47"/>
  <c r="AL47"/>
  <c r="A46"/>
  <c r="AL46"/>
  <c r="A45"/>
  <c r="AL45"/>
  <c r="A44"/>
  <c r="AL44"/>
  <c r="A43"/>
  <c r="AL43"/>
  <c r="A42"/>
  <c r="AL42"/>
  <c r="A41"/>
  <c r="AL41"/>
  <c r="A40"/>
  <c r="AL40"/>
  <c r="A39"/>
  <c r="AL39"/>
  <c r="A38"/>
  <c r="AL38"/>
  <c r="A37"/>
  <c r="AL37"/>
  <c r="A36"/>
  <c r="AL36"/>
  <c r="A35"/>
  <c r="AL35"/>
  <c r="A34"/>
  <c r="AL34"/>
  <c r="A33"/>
  <c r="AL33"/>
  <c r="A32"/>
  <c r="AL32"/>
  <c r="A31"/>
  <c r="AL31"/>
  <c r="A30"/>
  <c r="AL30"/>
  <c r="A29"/>
  <c r="AL29"/>
  <c r="A28"/>
  <c r="AL28"/>
  <c r="A27"/>
  <c r="AL27"/>
  <c r="A26"/>
  <c r="AL26"/>
  <c r="A25"/>
  <c r="AL25"/>
  <c r="A24"/>
  <c r="AL24"/>
  <c r="A23"/>
  <c r="AL23"/>
  <c r="A22"/>
  <c r="AL22"/>
  <c r="A21"/>
  <c r="AL21"/>
  <c r="A20"/>
  <c r="AL20"/>
  <c r="A19"/>
  <c r="AL19"/>
  <c r="A18"/>
  <c r="AL18"/>
  <c r="A17"/>
  <c r="AL17"/>
  <c r="A16"/>
  <c r="AL16"/>
  <c r="A15"/>
  <c r="AL15"/>
  <c r="A14"/>
  <c r="AL14"/>
  <c r="A13"/>
  <c r="AL13"/>
  <c r="A12"/>
  <c r="AL12"/>
  <c r="A11"/>
  <c r="AL11"/>
  <c r="A10"/>
  <c r="AL10"/>
  <c r="A9"/>
  <c r="AL9"/>
  <c r="A8"/>
  <c r="AL8"/>
  <c r="A7"/>
  <c r="AL7"/>
  <c r="A6"/>
  <c r="AL6"/>
  <c r="A5"/>
  <c r="AL5"/>
  <c r="A4"/>
  <c r="AL4"/>
  <c r="A3"/>
  <c r="AL3"/>
  <c r="J78"/>
  <c r="G78"/>
  <c r="F78"/>
  <c r="I78"/>
  <c r="H78"/>
  <c r="J80"/>
  <c r="B12" i="12"/>
  <c r="B16"/>
  <c r="B18"/>
  <c r="B13"/>
  <c r="S57" i="1"/>
  <c r="BG3"/>
  <c r="BG4"/>
  <c r="BG5"/>
  <c r="BG6"/>
  <c r="BG7"/>
  <c r="BG8"/>
  <c r="BG9"/>
  <c r="BG10"/>
  <c r="BG11"/>
  <c r="BG12"/>
  <c r="BG13"/>
  <c r="BG14"/>
  <c r="BG15"/>
  <c r="BG16"/>
  <c r="BG17"/>
  <c r="BG18"/>
  <c r="BG19"/>
  <c r="BG20"/>
  <c r="BG21"/>
  <c r="BG22"/>
  <c r="BG23"/>
  <c r="BG24"/>
  <c r="BG25"/>
  <c r="BG28"/>
  <c r="BG29"/>
  <c r="BG30"/>
  <c r="BG31"/>
  <c r="BG32"/>
  <c r="BG33"/>
  <c r="BG34"/>
  <c r="BG35"/>
  <c r="BG36"/>
  <c r="BG37"/>
  <c r="BG38"/>
  <c r="BG39"/>
  <c r="BG40"/>
  <c r="BG41"/>
  <c r="BG42"/>
  <c r="BG43"/>
  <c r="BG44"/>
  <c r="BG45"/>
  <c r="BG46"/>
  <c r="BG47"/>
  <c r="BG48"/>
  <c r="BG49"/>
  <c r="BG50"/>
  <c r="BG51"/>
  <c r="BG52"/>
  <c r="BG53"/>
  <c r="BG54"/>
  <c r="BG55"/>
  <c r="BG56"/>
  <c r="BG57"/>
  <c r="BG59"/>
  <c r="BG60"/>
  <c r="BG61"/>
  <c r="BG63"/>
  <c r="BG64"/>
  <c r="BG65"/>
  <c r="BG66"/>
  <c r="BG67"/>
  <c r="BG68"/>
  <c r="BG69"/>
  <c r="BG70"/>
  <c r="BG71"/>
  <c r="BG73"/>
  <c r="BH4"/>
  <c r="BH3"/>
  <c r="K4"/>
  <c r="BH5"/>
  <c r="K5"/>
  <c r="BH6"/>
  <c r="K6"/>
  <c r="BH7"/>
  <c r="K7"/>
  <c r="BH8"/>
  <c r="K8"/>
  <c r="BH9"/>
  <c r="K9"/>
  <c r="BH10"/>
  <c r="K10"/>
  <c r="BH11"/>
  <c r="K11"/>
  <c r="BH12"/>
  <c r="K12"/>
  <c r="BH13"/>
  <c r="K13"/>
  <c r="BH14"/>
  <c r="K14"/>
  <c r="BH15"/>
  <c r="K15"/>
  <c r="BH16"/>
  <c r="K16"/>
  <c r="BH17"/>
  <c r="K17"/>
  <c r="BH18"/>
  <c r="K18"/>
  <c r="BH19"/>
  <c r="K19"/>
  <c r="BH20"/>
  <c r="K20"/>
  <c r="BH21"/>
  <c r="K21"/>
  <c r="BH22"/>
  <c r="K22"/>
  <c r="BH23"/>
  <c r="K23"/>
  <c r="BH24"/>
  <c r="K24"/>
  <c r="BH25"/>
  <c r="K25"/>
  <c r="BH26"/>
  <c r="K26"/>
  <c r="BH27"/>
  <c r="K27"/>
  <c r="BH28"/>
  <c r="K28"/>
  <c r="BH29"/>
  <c r="K29"/>
  <c r="BH30"/>
  <c r="K30"/>
  <c r="BH31"/>
  <c r="K31"/>
  <c r="BH32"/>
  <c r="K32"/>
  <c r="BH33"/>
  <c r="K33"/>
  <c r="BH34"/>
  <c r="K34"/>
  <c r="BH35"/>
  <c r="K35"/>
  <c r="BH36"/>
  <c r="K36"/>
  <c r="BH37"/>
  <c r="K37"/>
  <c r="BH38"/>
  <c r="K38"/>
  <c r="BH39"/>
  <c r="K39"/>
  <c r="BH40"/>
  <c r="K40"/>
  <c r="BH41"/>
  <c r="K41"/>
  <c r="BH42"/>
  <c r="K42"/>
  <c r="BH43"/>
  <c r="K43"/>
  <c r="BH44"/>
  <c r="K44"/>
  <c r="BH45"/>
  <c r="K45"/>
  <c r="BH46"/>
  <c r="K46"/>
  <c r="BH47"/>
  <c r="K47"/>
  <c r="BH48"/>
  <c r="K48"/>
  <c r="BH49"/>
  <c r="K49"/>
  <c r="BH50"/>
  <c r="K50"/>
  <c r="BH51"/>
  <c r="K51"/>
  <c r="BH52"/>
  <c r="K52"/>
  <c r="BH53"/>
  <c r="K53"/>
  <c r="BH54"/>
  <c r="K54"/>
  <c r="BH55"/>
  <c r="K55"/>
  <c r="BH56"/>
  <c r="K56"/>
  <c r="BH57"/>
  <c r="K57"/>
  <c r="K58"/>
  <c r="BH59"/>
  <c r="K59"/>
  <c r="BH60"/>
  <c r="K60"/>
  <c r="BH61"/>
  <c r="K61"/>
  <c r="K62"/>
  <c r="BH63"/>
  <c r="K63"/>
  <c r="BH64"/>
  <c r="K64"/>
  <c r="BH65"/>
  <c r="K65"/>
  <c r="BH66"/>
  <c r="K66"/>
  <c r="BH67"/>
  <c r="K67"/>
  <c r="BH68"/>
  <c r="K68"/>
  <c r="BH69"/>
  <c r="K69"/>
  <c r="BH70"/>
  <c r="K70"/>
  <c r="BH71"/>
  <c r="K71"/>
  <c r="K72"/>
  <c r="K73"/>
  <c r="K74"/>
  <c r="K75"/>
  <c r="K76"/>
  <c r="BI71"/>
  <c r="BI70"/>
  <c r="BI69"/>
  <c r="BI68"/>
  <c r="BI67"/>
  <c r="BI66"/>
  <c r="BI65"/>
  <c r="BI64"/>
  <c r="BI63"/>
  <c r="BI61"/>
  <c r="BI60"/>
  <c r="BI59"/>
  <c r="BI57"/>
  <c r="BI56"/>
  <c r="BI55"/>
  <c r="BI54"/>
  <c r="BI53"/>
  <c r="BI52"/>
  <c r="BI51"/>
  <c r="BI50"/>
  <c r="BI49"/>
  <c r="BI48"/>
  <c r="BI47"/>
  <c r="BI46"/>
  <c r="BI45"/>
  <c r="BI44"/>
  <c r="BI43"/>
  <c r="BI42"/>
  <c r="BI41"/>
  <c r="BI40"/>
  <c r="BI39"/>
  <c r="BI38"/>
  <c r="BI37"/>
  <c r="BI36"/>
  <c r="BI35"/>
  <c r="BI34"/>
  <c r="BI33"/>
  <c r="BI32"/>
  <c r="BI31"/>
  <c r="BI30"/>
  <c r="BI29"/>
  <c r="BI28"/>
  <c r="BI27"/>
  <c r="BI26"/>
  <c r="BI25"/>
  <c r="BI24"/>
  <c r="BI23"/>
  <c r="BI22"/>
  <c r="BI21"/>
  <c r="BI20"/>
  <c r="BI19"/>
  <c r="BI18"/>
  <c r="BI17"/>
  <c r="BI16"/>
  <c r="BI15"/>
  <c r="BI14"/>
  <c r="BI13"/>
  <c r="BI12"/>
  <c r="BI11"/>
  <c r="BI10"/>
  <c r="BI9"/>
  <c r="BI8"/>
  <c r="BI7"/>
  <c r="BI6"/>
  <c r="BI5"/>
  <c r="BI4"/>
  <c r="BI3"/>
  <c r="P76"/>
  <c r="P75"/>
  <c r="P74"/>
  <c r="P73"/>
  <c r="P72"/>
  <c r="P71"/>
  <c r="P70"/>
  <c r="P69"/>
  <c r="P68"/>
  <c r="P67"/>
  <c r="P66"/>
  <c r="P65"/>
  <c r="P64"/>
  <c r="P63"/>
  <c r="P62"/>
  <c r="P61"/>
  <c r="P60"/>
  <c r="P59"/>
  <c r="AV76"/>
  <c r="AV75"/>
  <c r="AV74"/>
  <c r="AV73"/>
  <c r="AV72"/>
  <c r="AV71"/>
  <c r="AV70"/>
  <c r="AV69"/>
  <c r="AV68"/>
  <c r="AV67"/>
  <c r="AV66"/>
  <c r="AV65"/>
  <c r="AV64"/>
  <c r="AV63"/>
  <c r="AV62"/>
  <c r="AV61"/>
  <c r="AV60"/>
  <c r="AV59"/>
  <c r="S76"/>
  <c r="E4"/>
  <c r="M4"/>
  <c r="E5"/>
  <c r="M5"/>
  <c r="M6"/>
  <c r="E7"/>
  <c r="M7"/>
  <c r="E8"/>
  <c r="M8"/>
  <c r="E9"/>
  <c r="M9"/>
  <c r="E10"/>
  <c r="M10"/>
  <c r="E11"/>
  <c r="M11"/>
  <c r="M12"/>
  <c r="E13"/>
  <c r="M13"/>
  <c r="E14"/>
  <c r="M14"/>
  <c r="E15"/>
  <c r="M15"/>
  <c r="E16"/>
  <c r="M16"/>
  <c r="E17"/>
  <c r="M17"/>
  <c r="E18"/>
  <c r="M18"/>
  <c r="M19"/>
  <c r="E20"/>
  <c r="M20"/>
  <c r="E21"/>
  <c r="M21"/>
  <c r="E22"/>
  <c r="M22"/>
  <c r="E23"/>
  <c r="M23"/>
  <c r="M24"/>
  <c r="M25"/>
  <c r="M26"/>
  <c r="E27"/>
  <c r="M27"/>
  <c r="E28"/>
  <c r="M28"/>
  <c r="E29"/>
  <c r="M29"/>
  <c r="E30"/>
  <c r="M30"/>
  <c r="E31"/>
  <c r="M31"/>
  <c r="M32"/>
  <c r="M33"/>
  <c r="E34"/>
  <c r="M34"/>
  <c r="E35"/>
  <c r="M35"/>
  <c r="E36"/>
  <c r="M36"/>
  <c r="E37"/>
  <c r="M37"/>
  <c r="E38"/>
  <c r="M38"/>
  <c r="E39"/>
  <c r="M39"/>
  <c r="E40"/>
  <c r="M40"/>
  <c r="M41"/>
  <c r="M42"/>
  <c r="M43"/>
  <c r="M44"/>
  <c r="M45"/>
  <c r="M46"/>
  <c r="M47"/>
  <c r="E48"/>
  <c r="M48"/>
  <c r="E49"/>
  <c r="M49"/>
  <c r="E50"/>
  <c r="M50"/>
  <c r="E51"/>
  <c r="M51"/>
  <c r="E52"/>
  <c r="M52"/>
  <c r="E53"/>
  <c r="M53"/>
  <c r="E54"/>
  <c r="M54"/>
  <c r="E55"/>
  <c r="M55"/>
  <c r="E56"/>
  <c r="M56"/>
  <c r="E57"/>
  <c r="M57"/>
  <c r="E58"/>
  <c r="M58"/>
  <c r="E59"/>
  <c r="M59"/>
  <c r="M60"/>
  <c r="E61"/>
  <c r="M61"/>
  <c r="M62"/>
  <c r="M63"/>
  <c r="M64"/>
  <c r="E65"/>
  <c r="M65"/>
  <c r="E66"/>
  <c r="M66"/>
  <c r="E67"/>
  <c r="M67"/>
  <c r="E68"/>
  <c r="M68"/>
  <c r="E69"/>
  <c r="M69"/>
  <c r="M70"/>
  <c r="Y69"/>
  <c r="P57"/>
  <c r="P56"/>
  <c r="P55"/>
  <c r="P54"/>
  <c r="P53"/>
  <c r="P52"/>
  <c r="P51"/>
  <c r="P50"/>
  <c r="P49"/>
  <c r="P48"/>
  <c r="P47"/>
  <c r="P46"/>
  <c r="P45"/>
  <c r="P44"/>
  <c r="P43"/>
  <c r="P42"/>
  <c r="P41"/>
  <c r="P40"/>
  <c r="P39"/>
  <c r="P38"/>
  <c r="P37"/>
  <c r="P36"/>
  <c r="P35"/>
  <c r="P34"/>
  <c r="P33"/>
  <c r="P32"/>
  <c r="P31"/>
  <c r="P30"/>
  <c r="P29"/>
  <c r="P28"/>
  <c r="P27"/>
  <c r="P26"/>
  <c r="P25"/>
  <c r="P24"/>
  <c r="P23"/>
  <c r="P22"/>
  <c r="P21"/>
  <c r="P20"/>
  <c r="P19"/>
  <c r="P18"/>
  <c r="P17"/>
  <c r="P16"/>
  <c r="P15"/>
  <c r="P14"/>
  <c r="P13"/>
  <c r="P12"/>
  <c r="P11"/>
  <c r="P10"/>
  <c r="P9"/>
  <c r="P8"/>
  <c r="P7"/>
  <c r="P6"/>
  <c r="P5"/>
  <c r="P4"/>
  <c r="P3"/>
  <c r="AU69"/>
  <c r="D69"/>
  <c r="E76"/>
  <c r="E75"/>
  <c r="E74"/>
  <c r="E73"/>
  <c r="E72"/>
  <c r="E71"/>
  <c r="M71"/>
  <c r="M72"/>
  <c r="M73"/>
  <c r="M74"/>
  <c r="M75"/>
  <c r="M76"/>
  <c r="A3" i="5"/>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B65"/>
  <c r="B61"/>
  <c r="B51"/>
  <c r="B46"/>
  <c r="B37"/>
  <c r="C2" i="8"/>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B3" i="5"/>
  <c r="C81" i="7"/>
  <c r="C80"/>
  <c r="C79"/>
  <c r="C78"/>
  <c r="C77"/>
  <c r="B85"/>
  <c r="B84"/>
  <c r="B83"/>
  <c r="B82"/>
  <c r="B81"/>
  <c r="B80"/>
  <c r="B79"/>
  <c r="B78"/>
  <c r="B77"/>
  <c r="A80"/>
  <c r="A81"/>
  <c r="A82"/>
  <c r="A83"/>
  <c r="A84"/>
  <c r="A85"/>
  <c r="A86"/>
  <c r="A87"/>
  <c r="A88"/>
  <c r="A89"/>
  <c r="A90"/>
  <c r="A91"/>
  <c r="A92"/>
  <c r="A93"/>
  <c r="A79"/>
  <c r="A78"/>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C2"/>
  <c r="AV52" i="1"/>
  <c r="AU52"/>
  <c r="AC52"/>
  <c r="AV30"/>
  <c r="AU30"/>
  <c r="AC30"/>
  <c r="AV36"/>
  <c r="AU36"/>
  <c r="AC36"/>
  <c r="AV16"/>
  <c r="AU16"/>
  <c r="AC16"/>
  <c r="AV42"/>
  <c r="AU42"/>
  <c r="AC42"/>
  <c r="AV11"/>
  <c r="AU11"/>
  <c r="AC11"/>
  <c r="AV26"/>
  <c r="AU26"/>
  <c r="AC26"/>
  <c r="AV41"/>
  <c r="AU41"/>
  <c r="AC41"/>
  <c r="AV32"/>
  <c r="AU32"/>
  <c r="AC32"/>
  <c r="S86"/>
  <c r="U86"/>
  <c r="S85"/>
  <c r="U85"/>
  <c r="S84"/>
  <c r="U84"/>
  <c r="S83"/>
  <c r="U83"/>
  <c r="S82"/>
  <c r="U82"/>
  <c r="S81"/>
  <c r="U81"/>
  <c r="D2" i="5"/>
  <c r="C3"/>
  <c r="C83" i="7"/>
  <c r="C85"/>
  <c r="C82"/>
  <c r="C84"/>
  <c r="C86"/>
  <c r="C88"/>
  <c r="C90"/>
  <c r="U88" i="1"/>
  <c r="S88"/>
  <c r="E2" i="5"/>
  <c r="B89" i="7"/>
  <c r="B87"/>
  <c r="B90"/>
  <c r="B88"/>
  <c r="B86"/>
  <c r="C87"/>
  <c r="B91"/>
  <c r="C92"/>
  <c r="C93"/>
  <c r="C89"/>
  <c r="B93"/>
  <c r="F2" i="5"/>
  <c r="C91" i="7"/>
  <c r="B92"/>
  <c r="G2" i="5"/>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A66"/>
  <c r="BD2"/>
  <c r="A67"/>
  <c r="BE2"/>
  <c r="A68"/>
  <c r="BF2"/>
  <c r="A69"/>
  <c r="BG2"/>
  <c r="A70"/>
  <c r="BH2"/>
  <c r="A71"/>
  <c r="BI2"/>
  <c r="A72"/>
  <c r="BJ2"/>
  <c r="BK2"/>
  <c r="BL2"/>
  <c r="BM2"/>
  <c r="M87" i="1"/>
  <c r="M86"/>
  <c r="AB86"/>
  <c r="AB85"/>
  <c r="AB84"/>
  <c r="AB83"/>
  <c r="AB82"/>
  <c r="AB81"/>
  <c r="AU66"/>
  <c r="AU65"/>
  <c r="AU64"/>
  <c r="AU63"/>
  <c r="AU62"/>
  <c r="AU61"/>
  <c r="AU60"/>
  <c r="AU59"/>
  <c r="AU57"/>
  <c r="AU76"/>
  <c r="AU75"/>
  <c r="AU74"/>
  <c r="AU73"/>
  <c r="AU72"/>
  <c r="AU71"/>
  <c r="AU70"/>
  <c r="AU68"/>
  <c r="AU67"/>
  <c r="AV57"/>
  <c r="AV56"/>
  <c r="AU56"/>
  <c r="AV55"/>
  <c r="AU55"/>
  <c r="AU58"/>
  <c r="AV54"/>
  <c r="AU54"/>
  <c r="AV51"/>
  <c r="AU51"/>
  <c r="AV53"/>
  <c r="AU53"/>
  <c r="AV38"/>
  <c r="AU38"/>
  <c r="AV50"/>
  <c r="AU50"/>
  <c r="AV49"/>
  <c r="AU49"/>
  <c r="AV48"/>
  <c r="AU48"/>
  <c r="AV47"/>
  <c r="AU47"/>
  <c r="AV46"/>
  <c r="AU46"/>
  <c r="AV45"/>
  <c r="AU45"/>
  <c r="AV44"/>
  <c r="AU44"/>
  <c r="AV43"/>
  <c r="AU43"/>
  <c r="AV40"/>
  <c r="AU40"/>
  <c r="AV39"/>
  <c r="AU39"/>
  <c r="AV37"/>
  <c r="AU37"/>
  <c r="AV35"/>
  <c r="AU35"/>
  <c r="AV34"/>
  <c r="AU34"/>
  <c r="AV33"/>
  <c r="AU33"/>
  <c r="AV31"/>
  <c r="AU31"/>
  <c r="AV29"/>
  <c r="AU29"/>
  <c r="AV28"/>
  <c r="AU28"/>
  <c r="AV27"/>
  <c r="AU27"/>
  <c r="AV25"/>
  <c r="AU25"/>
  <c r="AV24"/>
  <c r="AU24"/>
  <c r="AV23"/>
  <c r="AU23"/>
  <c r="AV22"/>
  <c r="AU22"/>
  <c r="AV21"/>
  <c r="AU21"/>
  <c r="AV20"/>
  <c r="AU20"/>
  <c r="AV19"/>
  <c r="AU19"/>
  <c r="AV18"/>
  <c r="AU18"/>
  <c r="AV17"/>
  <c r="AU17"/>
  <c r="AV15"/>
  <c r="AU15"/>
  <c r="AV14"/>
  <c r="AU14"/>
  <c r="AV13"/>
  <c r="AU13"/>
  <c r="AV12"/>
  <c r="AU12"/>
  <c r="AV10"/>
  <c r="AU10"/>
  <c r="AV9"/>
  <c r="AU9"/>
  <c r="AV8"/>
  <c r="AU8"/>
  <c r="AV7"/>
  <c r="AU7"/>
  <c r="AV6"/>
  <c r="AU6"/>
  <c r="AV5"/>
  <c r="AU5"/>
  <c r="AV4"/>
  <c r="AU4"/>
  <c r="AV3"/>
  <c r="AU3"/>
  <c r="AC15"/>
  <c r="AC25"/>
  <c r="AC76"/>
  <c r="AC75"/>
  <c r="AC74"/>
  <c r="AC73"/>
  <c r="AC72"/>
  <c r="AC70"/>
  <c r="AC68"/>
  <c r="AC67"/>
  <c r="AC66"/>
  <c r="AC65"/>
  <c r="AC64"/>
  <c r="AC62"/>
  <c r="AC24"/>
  <c r="AC61"/>
  <c r="AC60"/>
  <c r="AC63"/>
  <c r="AC57"/>
  <c r="AC55"/>
  <c r="AC59"/>
  <c r="AC54"/>
  <c r="AC51"/>
  <c r="AC38"/>
  <c r="AC50"/>
  <c r="AC49"/>
  <c r="AC43"/>
  <c r="AC48"/>
  <c r="AC47"/>
  <c r="AC46"/>
  <c r="AC45"/>
  <c r="AC44"/>
  <c r="AC40"/>
  <c r="AC39"/>
  <c r="AC37"/>
  <c r="AC35"/>
  <c r="AC34"/>
  <c r="AC33"/>
  <c r="AC31"/>
  <c r="AC29"/>
  <c r="AC28"/>
  <c r="AC27"/>
  <c r="AC23"/>
  <c r="AC22"/>
  <c r="AC21"/>
  <c r="AC20"/>
  <c r="AC19"/>
  <c r="AC18"/>
  <c r="AC17"/>
  <c r="AC14"/>
  <c r="AC13"/>
  <c r="AC12"/>
  <c r="AC10"/>
  <c r="AC9"/>
  <c r="AC8"/>
  <c r="AC7"/>
  <c r="AC6"/>
  <c r="AC5"/>
  <c r="AC4"/>
  <c r="AC3"/>
  <c r="AB78"/>
  <c r="O78"/>
  <c r="L78"/>
  <c r="Y43"/>
  <c r="Y41"/>
  <c r="Y44"/>
  <c r="Y42"/>
  <c r="Y40"/>
  <c r="Y52"/>
  <c r="Y36"/>
  <c r="Y30"/>
  <c r="Y16"/>
  <c r="Y11"/>
  <c r="Y26"/>
  <c r="Y38"/>
  <c r="Y32"/>
  <c r="Y63"/>
  <c r="Y10"/>
  <c r="Y29"/>
  <c r="Y5"/>
  <c r="Y8"/>
  <c r="Y67"/>
  <c r="Y6"/>
  <c r="R81"/>
  <c r="Y22"/>
  <c r="Y60"/>
  <c r="Y46"/>
  <c r="Y45"/>
  <c r="Y62"/>
  <c r="Y58"/>
  <c r="Y65"/>
  <c r="Y4"/>
  <c r="R82"/>
  <c r="R84"/>
  <c r="R86"/>
  <c r="R83"/>
  <c r="R85"/>
  <c r="Y3"/>
  <c r="Y37"/>
  <c r="Y24"/>
  <c r="Y55"/>
  <c r="R78"/>
  <c r="R79"/>
  <c r="Y18"/>
  <c r="Y39"/>
  <c r="Y14"/>
  <c r="Y13"/>
  <c r="Y35"/>
  <c r="Y64"/>
  <c r="Y49"/>
  <c r="Y48"/>
  <c r="Y50"/>
  <c r="Y57"/>
  <c r="Y56"/>
  <c r="Y20"/>
  <c r="Y34"/>
  <c r="Y47"/>
  <c r="Y27"/>
  <c r="Y61"/>
  <c r="Y21"/>
  <c r="Y33"/>
  <c r="Y66"/>
  <c r="Y68"/>
  <c r="Y70"/>
  <c r="Y7"/>
  <c r="Y25"/>
  <c r="Y54"/>
  <c r="Y51"/>
  <c r="Y12"/>
  <c r="Y19"/>
  <c r="Y17"/>
  <c r="Y23"/>
  <c r="Y31"/>
  <c r="Y9"/>
  <c r="Y28"/>
  <c r="Y15"/>
  <c r="Y53"/>
  <c r="Y71"/>
  <c r="Y73"/>
  <c r="Y75"/>
  <c r="Y59"/>
  <c r="Y72"/>
  <c r="Y74"/>
  <c r="Y76"/>
  <c r="AC78"/>
  <c r="AA3"/>
  <c r="Z78"/>
  <c r="D3"/>
  <c r="Z79"/>
  <c r="AD14"/>
  <c r="S78"/>
  <c r="B4" i="5"/>
  <c r="AD24" i="1"/>
  <c r="AD31"/>
  <c r="D4"/>
  <c r="AE4"/>
  <c r="B5" i="5"/>
  <c r="C4"/>
  <c r="D4"/>
  <c r="D3"/>
  <c r="D5"/>
  <c r="AD32" i="1"/>
  <c r="AD44"/>
  <c r="D5"/>
  <c r="AE5"/>
  <c r="B6" i="5"/>
  <c r="C5"/>
  <c r="E4"/>
  <c r="E3"/>
  <c r="E5"/>
  <c r="E6"/>
  <c r="AD59" i="1"/>
  <c r="AE6"/>
  <c r="D6"/>
  <c r="B7" i="5"/>
  <c r="F3"/>
  <c r="F4"/>
  <c r="C6"/>
  <c r="F6"/>
  <c r="F5"/>
  <c r="F7"/>
  <c r="D6"/>
  <c r="AE7" i="1"/>
  <c r="D7"/>
  <c r="B8" i="5"/>
  <c r="G4"/>
  <c r="G7"/>
  <c r="C7"/>
  <c r="G3"/>
  <c r="G6"/>
  <c r="G5"/>
  <c r="G8"/>
  <c r="D7"/>
  <c r="E7"/>
  <c r="AE8" i="1"/>
  <c r="D8"/>
  <c r="B9" i="5"/>
  <c r="C8"/>
  <c r="H8"/>
  <c r="H4"/>
  <c r="H3"/>
  <c r="H6"/>
  <c r="H5"/>
  <c r="H7"/>
  <c r="H9"/>
  <c r="D8"/>
  <c r="E8"/>
  <c r="F8"/>
  <c r="AE9" i="1"/>
  <c r="B10" i="5"/>
  <c r="H10"/>
  <c r="D9" i="1"/>
  <c r="J6" i="5"/>
  <c r="C10"/>
  <c r="J9"/>
  <c r="J10"/>
  <c r="J8"/>
  <c r="J7"/>
  <c r="D10"/>
  <c r="E10"/>
  <c r="F10"/>
  <c r="G10"/>
  <c r="I8"/>
  <c r="I4"/>
  <c r="I7"/>
  <c r="C9"/>
  <c r="I9"/>
  <c r="I5"/>
  <c r="I6"/>
  <c r="I10"/>
  <c r="D9"/>
  <c r="E9"/>
  <c r="F9"/>
  <c r="G9"/>
  <c r="AE10" i="1"/>
  <c r="D10"/>
  <c r="B11" i="5"/>
  <c r="D11" i="1"/>
  <c r="AE11"/>
  <c r="D12"/>
  <c r="AE12"/>
  <c r="D11" i="5"/>
  <c r="E11"/>
  <c r="F11"/>
  <c r="G11"/>
  <c r="B13"/>
  <c r="B12"/>
  <c r="D13" i="1"/>
  <c r="AE13"/>
  <c r="B14" i="5"/>
  <c r="K8"/>
  <c r="K12"/>
  <c r="C12"/>
  <c r="K10"/>
  <c r="K9"/>
  <c r="K13"/>
  <c r="K14"/>
  <c r="D12"/>
  <c r="E12"/>
  <c r="F12"/>
  <c r="G12"/>
  <c r="H12"/>
  <c r="J12"/>
  <c r="I12"/>
  <c r="L12"/>
  <c r="L9"/>
  <c r="L8"/>
  <c r="L10"/>
  <c r="C13"/>
  <c r="L13"/>
  <c r="L14"/>
  <c r="D13"/>
  <c r="E13"/>
  <c r="F13"/>
  <c r="G13"/>
  <c r="H13"/>
  <c r="J13"/>
  <c r="I13"/>
  <c r="AE14" i="1"/>
  <c r="D14"/>
  <c r="B15" i="5"/>
  <c r="C14"/>
  <c r="M13"/>
  <c r="M14"/>
  <c r="M12"/>
  <c r="M10"/>
  <c r="M9"/>
  <c r="M8"/>
  <c r="M15"/>
  <c r="D14"/>
  <c r="E14"/>
  <c r="F14"/>
  <c r="G14"/>
  <c r="H14"/>
  <c r="J14"/>
  <c r="I14"/>
  <c r="AE15" i="1"/>
  <c r="D15"/>
  <c r="B16" i="5"/>
  <c r="N13"/>
  <c r="N9"/>
  <c r="C15"/>
  <c r="N10"/>
  <c r="N12"/>
  <c r="N15"/>
  <c r="N14"/>
  <c r="D15"/>
  <c r="E15"/>
  <c r="F15"/>
  <c r="G15"/>
  <c r="H15"/>
  <c r="J15"/>
  <c r="I15"/>
  <c r="K15"/>
  <c r="L15"/>
  <c r="D16" i="1"/>
  <c r="AE16"/>
  <c r="D17"/>
  <c r="AE17"/>
  <c r="B18" i="5"/>
  <c r="B17"/>
  <c r="D16"/>
  <c r="E16"/>
  <c r="F16"/>
  <c r="AE18" i="1"/>
  <c r="D18"/>
  <c r="O17" i="5"/>
  <c r="C17"/>
  <c r="O10"/>
  <c r="O12"/>
  <c r="O13"/>
  <c r="O14"/>
  <c r="O15"/>
  <c r="O18"/>
  <c r="D17"/>
  <c r="E17"/>
  <c r="F17"/>
  <c r="G17"/>
  <c r="H17"/>
  <c r="J17"/>
  <c r="I17"/>
  <c r="L17"/>
  <c r="K17"/>
  <c r="M17"/>
  <c r="N17"/>
  <c r="B19"/>
  <c r="P15"/>
  <c r="C18"/>
  <c r="P12"/>
  <c r="P14"/>
  <c r="P18"/>
  <c r="P13"/>
  <c r="P17"/>
  <c r="P19"/>
  <c r="D18"/>
  <c r="E18"/>
  <c r="F18"/>
  <c r="G18"/>
  <c r="H18"/>
  <c r="J18"/>
  <c r="I18"/>
  <c r="K18"/>
  <c r="L18"/>
  <c r="M18"/>
  <c r="N18"/>
  <c r="D19" i="1"/>
  <c r="AE19"/>
  <c r="B20" i="5"/>
  <c r="Q19"/>
  <c r="Q14"/>
  <c r="C19"/>
  <c r="Q17"/>
  <c r="Q18"/>
  <c r="Q15"/>
  <c r="Q20"/>
  <c r="D19"/>
  <c r="E19"/>
  <c r="F19"/>
  <c r="G19"/>
  <c r="H19"/>
  <c r="J19"/>
  <c r="I19"/>
  <c r="L19"/>
  <c r="K19"/>
  <c r="M19"/>
  <c r="N19"/>
  <c r="O19"/>
  <c r="D20" i="1"/>
  <c r="AE20"/>
  <c r="B21" i="5"/>
  <c r="R17"/>
  <c r="R18"/>
  <c r="R15"/>
  <c r="R19"/>
  <c r="R20"/>
  <c r="C20"/>
  <c r="R21"/>
  <c r="D20"/>
  <c r="E20"/>
  <c r="F20"/>
  <c r="G20"/>
  <c r="H20"/>
  <c r="J20"/>
  <c r="I20"/>
  <c r="K20"/>
  <c r="L20"/>
  <c r="M20"/>
  <c r="N20"/>
  <c r="O20"/>
  <c r="P20"/>
  <c r="AE21" i="1"/>
  <c r="D21"/>
  <c r="B22" i="5"/>
  <c r="S18"/>
  <c r="S20"/>
  <c r="S21"/>
  <c r="C21"/>
  <c r="S19"/>
  <c r="S17"/>
  <c r="S22"/>
  <c r="D21"/>
  <c r="E21"/>
  <c r="F21"/>
  <c r="G21"/>
  <c r="H21"/>
  <c r="J21"/>
  <c r="I21"/>
  <c r="L21"/>
  <c r="K21"/>
  <c r="M21"/>
  <c r="N21"/>
  <c r="O21"/>
  <c r="P21"/>
  <c r="Q21"/>
  <c r="D22" i="1"/>
  <c r="AE22"/>
  <c r="T20" i="5"/>
  <c r="T21"/>
  <c r="C22"/>
  <c r="T18"/>
  <c r="T22"/>
  <c r="T19"/>
  <c r="D22"/>
  <c r="E22"/>
  <c r="F22"/>
  <c r="G22"/>
  <c r="H22"/>
  <c r="J22"/>
  <c r="I22"/>
  <c r="K22"/>
  <c r="L22"/>
  <c r="M22"/>
  <c r="N22"/>
  <c r="O22"/>
  <c r="P22"/>
  <c r="Q22"/>
  <c r="R22"/>
  <c r="B23"/>
  <c r="AE23" i="1"/>
  <c r="D23"/>
  <c r="B24" i="5"/>
  <c r="B66"/>
  <c r="BM23"/>
  <c r="B64"/>
  <c r="B63"/>
  <c r="BK23"/>
  <c r="T23"/>
  <c r="R23"/>
  <c r="P23"/>
  <c r="N23"/>
  <c r="L23"/>
  <c r="J23"/>
  <c r="H23"/>
  <c r="F23"/>
  <c r="D23"/>
  <c r="U10"/>
  <c r="U9"/>
  <c r="U8"/>
  <c r="U7"/>
  <c r="U6"/>
  <c r="U5"/>
  <c r="U4"/>
  <c r="U24"/>
  <c r="BL23"/>
  <c r="U23"/>
  <c r="S23"/>
  <c r="Q23"/>
  <c r="O23"/>
  <c r="M23"/>
  <c r="K23"/>
  <c r="I23"/>
  <c r="G23"/>
  <c r="E23"/>
  <c r="C23"/>
  <c r="U22"/>
  <c r="U21"/>
  <c r="U20"/>
  <c r="U19"/>
  <c r="U18"/>
  <c r="U17"/>
  <c r="U16"/>
  <c r="U15"/>
  <c r="U14"/>
  <c r="U13"/>
  <c r="U12"/>
  <c r="U11"/>
  <c r="U3"/>
  <c r="D24" i="1"/>
  <c r="AE24"/>
  <c r="B25" i="5"/>
  <c r="V25"/>
  <c r="BM24"/>
  <c r="BK24"/>
  <c r="V24"/>
  <c r="T24"/>
  <c r="R24"/>
  <c r="P24"/>
  <c r="N24"/>
  <c r="L24"/>
  <c r="J24"/>
  <c r="H24"/>
  <c r="F24"/>
  <c r="D24"/>
  <c r="V23"/>
  <c r="V22"/>
  <c r="V21"/>
  <c r="V20"/>
  <c r="V19"/>
  <c r="V18"/>
  <c r="V17"/>
  <c r="V16"/>
  <c r="V15"/>
  <c r="V14"/>
  <c r="V13"/>
  <c r="V12"/>
  <c r="V11"/>
  <c r="BL24"/>
  <c r="S24"/>
  <c r="Q24"/>
  <c r="O24"/>
  <c r="M24"/>
  <c r="K24"/>
  <c r="I24"/>
  <c r="G24"/>
  <c r="E24"/>
  <c r="C24"/>
  <c r="V10"/>
  <c r="V9"/>
  <c r="V8"/>
  <c r="V7"/>
  <c r="V6"/>
  <c r="V5"/>
  <c r="V4"/>
  <c r="V3"/>
  <c r="AE25" i="1"/>
  <c r="D25"/>
  <c r="B26" i="5"/>
  <c r="W26"/>
  <c r="BM25"/>
  <c r="BK25"/>
  <c r="T25"/>
  <c r="R25"/>
  <c r="P25"/>
  <c r="N25"/>
  <c r="L25"/>
  <c r="J25"/>
  <c r="H25"/>
  <c r="F25"/>
  <c r="D25"/>
  <c r="W10"/>
  <c r="W9"/>
  <c r="W8"/>
  <c r="W7"/>
  <c r="W6"/>
  <c r="W5"/>
  <c r="W4"/>
  <c r="W3"/>
  <c r="BL25"/>
  <c r="W25"/>
  <c r="S25"/>
  <c r="Q25"/>
  <c r="O25"/>
  <c r="M25"/>
  <c r="K25"/>
  <c r="I25"/>
  <c r="G25"/>
  <c r="E25"/>
  <c r="C25"/>
  <c r="W24"/>
  <c r="W23"/>
  <c r="W22"/>
  <c r="W21"/>
  <c r="W20"/>
  <c r="W19"/>
  <c r="W18"/>
  <c r="W17"/>
  <c r="W16"/>
  <c r="W15"/>
  <c r="W14"/>
  <c r="W13"/>
  <c r="W12"/>
  <c r="W11"/>
  <c r="U25"/>
  <c r="B27"/>
  <c r="W27"/>
  <c r="D27" i="1"/>
  <c r="AE27"/>
  <c r="BL27" i="5"/>
  <c r="Y27"/>
  <c r="S27"/>
  <c r="Q27"/>
  <c r="O27"/>
  <c r="M27"/>
  <c r="K27"/>
  <c r="I27"/>
  <c r="G27"/>
  <c r="E27"/>
  <c r="C27"/>
  <c r="Y26"/>
  <c r="BM27"/>
  <c r="BK27"/>
  <c r="T27"/>
  <c r="R27"/>
  <c r="P27"/>
  <c r="N27"/>
  <c r="L27"/>
  <c r="J27"/>
  <c r="H27"/>
  <c r="F27"/>
  <c r="Y10"/>
  <c r="Y9"/>
  <c r="Y8"/>
  <c r="Y7"/>
  <c r="Y6"/>
  <c r="Y5"/>
  <c r="Y4"/>
  <c r="D27"/>
  <c r="Y25"/>
  <c r="Y24"/>
  <c r="Y23"/>
  <c r="Y22"/>
  <c r="Y21"/>
  <c r="Y20"/>
  <c r="Y19"/>
  <c r="Y18"/>
  <c r="Y17"/>
  <c r="Y16"/>
  <c r="Y15"/>
  <c r="Y14"/>
  <c r="Y13"/>
  <c r="Y12"/>
  <c r="Y11"/>
  <c r="Y3"/>
  <c r="U27"/>
  <c r="V27"/>
  <c r="BL26"/>
  <c r="S26"/>
  <c r="Q26"/>
  <c r="X27"/>
  <c r="BM26"/>
  <c r="X26"/>
  <c r="T26"/>
  <c r="P26"/>
  <c r="N26"/>
  <c r="L26"/>
  <c r="J26"/>
  <c r="H26"/>
  <c r="F26"/>
  <c r="D26"/>
  <c r="X25"/>
  <c r="X24"/>
  <c r="X23"/>
  <c r="X22"/>
  <c r="X21"/>
  <c r="X20"/>
  <c r="X19"/>
  <c r="X18"/>
  <c r="X17"/>
  <c r="X16"/>
  <c r="X15"/>
  <c r="X14"/>
  <c r="X13"/>
  <c r="X12"/>
  <c r="X11"/>
  <c r="BK26"/>
  <c r="R26"/>
  <c r="O26"/>
  <c r="M26"/>
  <c r="K26"/>
  <c r="I26"/>
  <c r="G26"/>
  <c r="E26"/>
  <c r="C26"/>
  <c r="X10"/>
  <c r="X9"/>
  <c r="X8"/>
  <c r="X7"/>
  <c r="X6"/>
  <c r="X5"/>
  <c r="X4"/>
  <c r="X3"/>
  <c r="U26"/>
  <c r="V26"/>
  <c r="AE28" i="1"/>
  <c r="D28"/>
  <c r="B28" i="5"/>
  <c r="AE29" i="1"/>
  <c r="D29"/>
  <c r="B30" i="5"/>
  <c r="B29"/>
  <c r="BL28"/>
  <c r="S28"/>
  <c r="Q28"/>
  <c r="O28"/>
  <c r="M28"/>
  <c r="K28"/>
  <c r="I28"/>
  <c r="G28"/>
  <c r="E28"/>
  <c r="C28"/>
  <c r="Z30"/>
  <c r="Z29"/>
  <c r="BM28"/>
  <c r="BK28"/>
  <c r="Z28"/>
  <c r="T28"/>
  <c r="R28"/>
  <c r="P28"/>
  <c r="N28"/>
  <c r="L28"/>
  <c r="J28"/>
  <c r="H28"/>
  <c r="F28"/>
  <c r="D28"/>
  <c r="Z27"/>
  <c r="Z25"/>
  <c r="Z24"/>
  <c r="Z23"/>
  <c r="Z22"/>
  <c r="Z21"/>
  <c r="Z20"/>
  <c r="Z19"/>
  <c r="Z18"/>
  <c r="Z17"/>
  <c r="Z16"/>
  <c r="Z15"/>
  <c r="Z14"/>
  <c r="Z13"/>
  <c r="Z12"/>
  <c r="Z11"/>
  <c r="Z26"/>
  <c r="Z10"/>
  <c r="Z9"/>
  <c r="Z8"/>
  <c r="Z7"/>
  <c r="Z6"/>
  <c r="Z5"/>
  <c r="Z4"/>
  <c r="Z3"/>
  <c r="U28"/>
  <c r="V28"/>
  <c r="W28"/>
  <c r="Y28"/>
  <c r="X28"/>
  <c r="B31"/>
  <c r="D30" i="1"/>
  <c r="BL31" i="5"/>
  <c r="AA31"/>
  <c r="S31"/>
  <c r="Q31"/>
  <c r="O31"/>
  <c r="M31"/>
  <c r="K31"/>
  <c r="I31"/>
  <c r="G31"/>
  <c r="E31"/>
  <c r="C31"/>
  <c r="AA30"/>
  <c r="AA29"/>
  <c r="AA28"/>
  <c r="AA27"/>
  <c r="AA26"/>
  <c r="BM31"/>
  <c r="BK31"/>
  <c r="T31"/>
  <c r="R31"/>
  <c r="P31"/>
  <c r="N31"/>
  <c r="L31"/>
  <c r="J31"/>
  <c r="H31"/>
  <c r="F31"/>
  <c r="D31"/>
  <c r="AA10"/>
  <c r="AA9"/>
  <c r="AA8"/>
  <c r="AA7"/>
  <c r="AA6"/>
  <c r="AA5"/>
  <c r="AA4"/>
  <c r="AA3"/>
  <c r="AA25"/>
  <c r="AA24"/>
  <c r="AA23"/>
  <c r="AA22"/>
  <c r="AA21"/>
  <c r="AA20"/>
  <c r="AA19"/>
  <c r="AA18"/>
  <c r="AA17"/>
  <c r="AA16"/>
  <c r="AA15"/>
  <c r="AA14"/>
  <c r="AA13"/>
  <c r="AA12"/>
  <c r="AA11"/>
  <c r="U31"/>
  <c r="V31"/>
  <c r="W31"/>
  <c r="X31"/>
  <c r="Y31"/>
  <c r="BL30"/>
  <c r="S30"/>
  <c r="Q30"/>
  <c r="O30"/>
  <c r="M30"/>
  <c r="K30"/>
  <c r="I30"/>
  <c r="G30"/>
  <c r="E30"/>
  <c r="C30"/>
  <c r="BM30"/>
  <c r="BK30"/>
  <c r="T30"/>
  <c r="R30"/>
  <c r="P30"/>
  <c r="N30"/>
  <c r="L30"/>
  <c r="J30"/>
  <c r="H30"/>
  <c r="F30"/>
  <c r="D30"/>
  <c r="U30"/>
  <c r="V30"/>
  <c r="W30"/>
  <c r="Y30"/>
  <c r="X30"/>
  <c r="Z31"/>
  <c r="BL29"/>
  <c r="S29"/>
  <c r="Q29"/>
  <c r="O29"/>
  <c r="M29"/>
  <c r="K29"/>
  <c r="I29"/>
  <c r="G29"/>
  <c r="E29"/>
  <c r="C29"/>
  <c r="BM29"/>
  <c r="BK29"/>
  <c r="T29"/>
  <c r="R29"/>
  <c r="P29"/>
  <c r="N29"/>
  <c r="L29"/>
  <c r="J29"/>
  <c r="H29"/>
  <c r="F29"/>
  <c r="D29"/>
  <c r="U29"/>
  <c r="V29"/>
  <c r="W29"/>
  <c r="X29"/>
  <c r="Y29"/>
  <c r="D26" i="1"/>
  <c r="AE30"/>
  <c r="AE26"/>
  <c r="D31"/>
  <c r="AE31"/>
  <c r="AE33"/>
  <c r="B32" i="5"/>
  <c r="AE34" i="1"/>
  <c r="D32"/>
  <c r="AE32"/>
  <c r="B34" i="5"/>
  <c r="D33" i="1"/>
  <c r="B33" i="5"/>
  <c r="BL32"/>
  <c r="S32"/>
  <c r="Q32"/>
  <c r="O32"/>
  <c r="M32"/>
  <c r="K32"/>
  <c r="I32"/>
  <c r="G32"/>
  <c r="E32"/>
  <c r="C32"/>
  <c r="BM32"/>
  <c r="BK32"/>
  <c r="T32"/>
  <c r="R32"/>
  <c r="P32"/>
  <c r="N32"/>
  <c r="L32"/>
  <c r="J32"/>
  <c r="H32"/>
  <c r="F32"/>
  <c r="D32"/>
  <c r="U32"/>
  <c r="V32"/>
  <c r="W32"/>
  <c r="Y32"/>
  <c r="X32"/>
  <c r="Z32"/>
  <c r="AA32"/>
  <c r="D34" i="1"/>
  <c r="AE35"/>
  <c r="D35"/>
  <c r="B35" i="5"/>
  <c r="BL33"/>
  <c r="S33"/>
  <c r="Q33"/>
  <c r="O33"/>
  <c r="M33"/>
  <c r="K33"/>
  <c r="I33"/>
  <c r="G33"/>
  <c r="E33"/>
  <c r="C33"/>
  <c r="AB35"/>
  <c r="AB34"/>
  <c r="BM33"/>
  <c r="BK33"/>
  <c r="AB33"/>
  <c r="T33"/>
  <c r="R33"/>
  <c r="P33"/>
  <c r="N33"/>
  <c r="L33"/>
  <c r="J33"/>
  <c r="H33"/>
  <c r="F33"/>
  <c r="D33"/>
  <c r="AB32"/>
  <c r="AB31"/>
  <c r="AB30"/>
  <c r="AB29"/>
  <c r="AB28"/>
  <c r="AB27"/>
  <c r="AB26"/>
  <c r="AB25"/>
  <c r="AB24"/>
  <c r="AB23"/>
  <c r="AB22"/>
  <c r="AB21"/>
  <c r="AB20"/>
  <c r="AB19"/>
  <c r="AB18"/>
  <c r="AB17"/>
  <c r="AB16"/>
  <c r="AB15"/>
  <c r="AB14"/>
  <c r="AB13"/>
  <c r="AB12"/>
  <c r="AB11"/>
  <c r="AB10"/>
  <c r="AB9"/>
  <c r="AB8"/>
  <c r="AB7"/>
  <c r="AB6"/>
  <c r="AB5"/>
  <c r="AB4"/>
  <c r="AB3"/>
  <c r="U33"/>
  <c r="V33"/>
  <c r="W33"/>
  <c r="X33"/>
  <c r="Y33"/>
  <c r="Z33"/>
  <c r="AA33"/>
  <c r="AC35"/>
  <c r="BL34"/>
  <c r="AC34"/>
  <c r="S34"/>
  <c r="Q34"/>
  <c r="O34"/>
  <c r="M34"/>
  <c r="K34"/>
  <c r="I34"/>
  <c r="G34"/>
  <c r="E34"/>
  <c r="C34"/>
  <c r="AC33"/>
  <c r="AC32"/>
  <c r="AC31"/>
  <c r="AC30"/>
  <c r="AC29"/>
  <c r="AC28"/>
  <c r="AC27"/>
  <c r="AC26"/>
  <c r="BM34"/>
  <c r="BK34"/>
  <c r="T34"/>
  <c r="R34"/>
  <c r="P34"/>
  <c r="N34"/>
  <c r="L34"/>
  <c r="J34"/>
  <c r="H34"/>
  <c r="F34"/>
  <c r="D34"/>
  <c r="AC10"/>
  <c r="AC9"/>
  <c r="AC8"/>
  <c r="AC7"/>
  <c r="AC6"/>
  <c r="AC5"/>
  <c r="AC4"/>
  <c r="AC25"/>
  <c r="AC24"/>
  <c r="AC23"/>
  <c r="AC22"/>
  <c r="AC21"/>
  <c r="AC20"/>
  <c r="AC19"/>
  <c r="AC18"/>
  <c r="AC17"/>
  <c r="AC16"/>
  <c r="AC15"/>
  <c r="AC14"/>
  <c r="AC13"/>
  <c r="AC12"/>
  <c r="AC11"/>
  <c r="AC3"/>
  <c r="U34"/>
  <c r="V34"/>
  <c r="W34"/>
  <c r="Y34"/>
  <c r="X34"/>
  <c r="Z34"/>
  <c r="AA34"/>
  <c r="B36"/>
  <c r="AE36" i="1"/>
  <c r="D36"/>
  <c r="BL35" i="5"/>
  <c r="S35"/>
  <c r="Q35"/>
  <c r="O35"/>
  <c r="M35"/>
  <c r="K35"/>
  <c r="I35"/>
  <c r="G35"/>
  <c r="E35"/>
  <c r="C35"/>
  <c r="AD36"/>
  <c r="BM35"/>
  <c r="BK35"/>
  <c r="AD35"/>
  <c r="T35"/>
  <c r="R35"/>
  <c r="P35"/>
  <c r="N35"/>
  <c r="L35"/>
  <c r="J35"/>
  <c r="H35"/>
  <c r="F35"/>
  <c r="D35"/>
  <c r="AD34"/>
  <c r="AD33"/>
  <c r="AD32"/>
  <c r="AD31"/>
  <c r="AD30"/>
  <c r="AD29"/>
  <c r="AD28"/>
  <c r="AD27"/>
  <c r="AD25"/>
  <c r="AD24"/>
  <c r="AD23"/>
  <c r="AD22"/>
  <c r="AD21"/>
  <c r="AD20"/>
  <c r="AD19"/>
  <c r="AD18"/>
  <c r="AD17"/>
  <c r="AD16"/>
  <c r="AD15"/>
  <c r="AD14"/>
  <c r="AD13"/>
  <c r="AD12"/>
  <c r="AD11"/>
  <c r="AD26"/>
  <c r="AD10"/>
  <c r="AD9"/>
  <c r="AD8"/>
  <c r="AD7"/>
  <c r="AD6"/>
  <c r="AD5"/>
  <c r="AD4"/>
  <c r="AD3"/>
  <c r="U35"/>
  <c r="V35"/>
  <c r="W35"/>
  <c r="X35"/>
  <c r="Y35"/>
  <c r="Z35"/>
  <c r="AA35"/>
  <c r="AE37" i="1"/>
  <c r="D37"/>
  <c r="BL36" i="5"/>
  <c r="S36"/>
  <c r="Q36"/>
  <c r="O36"/>
  <c r="M36"/>
  <c r="K36"/>
  <c r="I36"/>
  <c r="G36"/>
  <c r="E36"/>
  <c r="C36"/>
  <c r="BM36"/>
  <c r="BK36"/>
  <c r="T36"/>
  <c r="R36"/>
  <c r="P36"/>
  <c r="N36"/>
  <c r="L36"/>
  <c r="J36"/>
  <c r="H36"/>
  <c r="F36"/>
  <c r="D36"/>
  <c r="U36"/>
  <c r="V36"/>
  <c r="W36"/>
  <c r="Y36"/>
  <c r="X36"/>
  <c r="Z36"/>
  <c r="AA36"/>
  <c r="AB36"/>
  <c r="AC36"/>
  <c r="BL37"/>
  <c r="AE37"/>
  <c r="S37"/>
  <c r="Q37"/>
  <c r="O37"/>
  <c r="M37"/>
  <c r="K37"/>
  <c r="I37"/>
  <c r="G37"/>
  <c r="E37"/>
  <c r="C37"/>
  <c r="AE36"/>
  <c r="AE35"/>
  <c r="AE34"/>
  <c r="AE33"/>
  <c r="AE32"/>
  <c r="AE31"/>
  <c r="AE30"/>
  <c r="AE29"/>
  <c r="AE28"/>
  <c r="AE27"/>
  <c r="AE26"/>
  <c r="BM37"/>
  <c r="BK37"/>
  <c r="T37"/>
  <c r="R37"/>
  <c r="P37"/>
  <c r="N37"/>
  <c r="L37"/>
  <c r="J37"/>
  <c r="H37"/>
  <c r="F37"/>
  <c r="D37"/>
  <c r="AE10"/>
  <c r="AE9"/>
  <c r="AE8"/>
  <c r="AE7"/>
  <c r="AE6"/>
  <c r="AE5"/>
  <c r="AE4"/>
  <c r="AE3"/>
  <c r="AE25"/>
  <c r="AE24"/>
  <c r="AE23"/>
  <c r="AE22"/>
  <c r="AE21"/>
  <c r="AE20"/>
  <c r="AE19"/>
  <c r="AE18"/>
  <c r="AE17"/>
  <c r="AE16"/>
  <c r="AE15"/>
  <c r="AE14"/>
  <c r="AE13"/>
  <c r="AE12"/>
  <c r="AE11"/>
  <c r="U37"/>
  <c r="V37"/>
  <c r="W37"/>
  <c r="X37"/>
  <c r="Y37"/>
  <c r="Z37"/>
  <c r="AA37"/>
  <c r="AC37"/>
  <c r="AB37"/>
  <c r="AD37"/>
  <c r="B38"/>
  <c r="BL38"/>
  <c r="S38"/>
  <c r="Q38"/>
  <c r="O38"/>
  <c r="M38"/>
  <c r="K38"/>
  <c r="I38"/>
  <c r="G38"/>
  <c r="E38"/>
  <c r="C38"/>
  <c r="BM38"/>
  <c r="BK38"/>
  <c r="B42"/>
  <c r="AP38"/>
  <c r="T38"/>
  <c r="R38"/>
  <c r="P38"/>
  <c r="N38"/>
  <c r="L38"/>
  <c r="J38"/>
  <c r="H38"/>
  <c r="F38"/>
  <c r="D38"/>
  <c r="AP37"/>
  <c r="AP36"/>
  <c r="AP35"/>
  <c r="AP34"/>
  <c r="AP33"/>
  <c r="AP32"/>
  <c r="AP31"/>
  <c r="AP30"/>
  <c r="AP29"/>
  <c r="AP28"/>
  <c r="AP27"/>
  <c r="AP25"/>
  <c r="AP24"/>
  <c r="AP23"/>
  <c r="AP22"/>
  <c r="AP21"/>
  <c r="AP20"/>
  <c r="AP19"/>
  <c r="AP18"/>
  <c r="AP17"/>
  <c r="AP16"/>
  <c r="AP15"/>
  <c r="AP14"/>
  <c r="AP13"/>
  <c r="AP12"/>
  <c r="AP11"/>
  <c r="AP26"/>
  <c r="AP10"/>
  <c r="AP9"/>
  <c r="AP8"/>
  <c r="AP7"/>
  <c r="AP6"/>
  <c r="AP5"/>
  <c r="AP4"/>
  <c r="AP3"/>
  <c r="U38"/>
  <c r="V38"/>
  <c r="W38"/>
  <c r="Y38"/>
  <c r="X38"/>
  <c r="Z38"/>
  <c r="AA38"/>
  <c r="AB38"/>
  <c r="AC38"/>
  <c r="AD38"/>
  <c r="B39"/>
  <c r="AP39"/>
  <c r="AE39" i="1"/>
  <c r="D39"/>
  <c r="AE38" i="5"/>
  <c r="B40"/>
  <c r="AE40" i="1"/>
  <c r="D40"/>
  <c r="BL39" i="5"/>
  <c r="S39"/>
  <c r="Q39"/>
  <c r="O39"/>
  <c r="M39"/>
  <c r="K39"/>
  <c r="I39"/>
  <c r="G39"/>
  <c r="E39"/>
  <c r="C39"/>
  <c r="AF40"/>
  <c r="BM39"/>
  <c r="BK39"/>
  <c r="AF39"/>
  <c r="T39"/>
  <c r="R39"/>
  <c r="P39"/>
  <c r="N39"/>
  <c r="L39"/>
  <c r="J39"/>
  <c r="H39"/>
  <c r="F39"/>
  <c r="D39"/>
  <c r="AF38"/>
  <c r="AF37"/>
  <c r="AF36"/>
  <c r="AF35"/>
  <c r="AF34"/>
  <c r="AF33"/>
  <c r="AF32"/>
  <c r="AF31"/>
  <c r="AF30"/>
  <c r="AF29"/>
  <c r="AF28"/>
  <c r="AF27"/>
  <c r="AF26"/>
  <c r="AF25"/>
  <c r="AF24"/>
  <c r="AF23"/>
  <c r="AF22"/>
  <c r="AF21"/>
  <c r="AF20"/>
  <c r="AF19"/>
  <c r="AF18"/>
  <c r="AF17"/>
  <c r="AF16"/>
  <c r="AF15"/>
  <c r="AF14"/>
  <c r="AF13"/>
  <c r="AF12"/>
  <c r="AF11"/>
  <c r="AF10"/>
  <c r="AF9"/>
  <c r="AF8"/>
  <c r="AF7"/>
  <c r="AF6"/>
  <c r="AF5"/>
  <c r="AF4"/>
  <c r="AF3"/>
  <c r="U39"/>
  <c r="V39"/>
  <c r="W39"/>
  <c r="X39"/>
  <c r="Y39"/>
  <c r="Z39"/>
  <c r="AA39"/>
  <c r="AC39"/>
  <c r="AB39"/>
  <c r="AD39"/>
  <c r="AE39"/>
  <c r="B41"/>
  <c r="AG41"/>
  <c r="AE41" i="1"/>
  <c r="D41"/>
  <c r="BL40" i="5"/>
  <c r="AG40"/>
  <c r="S40"/>
  <c r="Q40"/>
  <c r="O40"/>
  <c r="M40"/>
  <c r="K40"/>
  <c r="I40"/>
  <c r="G40"/>
  <c r="E40"/>
  <c r="C40"/>
  <c r="AG39"/>
  <c r="AG38"/>
  <c r="AG37"/>
  <c r="AG36"/>
  <c r="AG35"/>
  <c r="AG34"/>
  <c r="AG33"/>
  <c r="AG32"/>
  <c r="AG31"/>
  <c r="AG30"/>
  <c r="AG29"/>
  <c r="AG28"/>
  <c r="AG27"/>
  <c r="AG26"/>
  <c r="BM40"/>
  <c r="BK40"/>
  <c r="T40"/>
  <c r="R40"/>
  <c r="P40"/>
  <c r="N40"/>
  <c r="L40"/>
  <c r="J40"/>
  <c r="H40"/>
  <c r="F40"/>
  <c r="D40"/>
  <c r="AG10"/>
  <c r="AG9"/>
  <c r="AG8"/>
  <c r="AG7"/>
  <c r="AG6"/>
  <c r="AG5"/>
  <c r="AG4"/>
  <c r="AG25"/>
  <c r="AG24"/>
  <c r="AG23"/>
  <c r="AG22"/>
  <c r="AG21"/>
  <c r="AG20"/>
  <c r="AG19"/>
  <c r="AG18"/>
  <c r="AG17"/>
  <c r="AG16"/>
  <c r="AG15"/>
  <c r="AG14"/>
  <c r="AG13"/>
  <c r="AG12"/>
  <c r="AG11"/>
  <c r="AG3"/>
  <c r="U40"/>
  <c r="V40"/>
  <c r="W40"/>
  <c r="Y40"/>
  <c r="X40"/>
  <c r="Z40"/>
  <c r="AA40"/>
  <c r="AB40"/>
  <c r="AC40"/>
  <c r="AD40"/>
  <c r="AE40"/>
  <c r="AP40"/>
  <c r="D42" i="1"/>
  <c r="AE42"/>
  <c r="BL41" i="5"/>
  <c r="S41"/>
  <c r="Q41"/>
  <c r="O41"/>
  <c r="M41"/>
  <c r="K41"/>
  <c r="I41"/>
  <c r="G41"/>
  <c r="E41"/>
  <c r="C41"/>
  <c r="BM41"/>
  <c r="BK41"/>
  <c r="T41"/>
  <c r="R41"/>
  <c r="P41"/>
  <c r="N41"/>
  <c r="L41"/>
  <c r="J41"/>
  <c r="H41"/>
  <c r="F41"/>
  <c r="D41"/>
  <c r="U41"/>
  <c r="V41"/>
  <c r="W41"/>
  <c r="X41"/>
  <c r="Y41"/>
  <c r="Z41"/>
  <c r="AA41"/>
  <c r="AC41"/>
  <c r="AB41"/>
  <c r="AD41"/>
  <c r="AE41"/>
  <c r="AP41"/>
  <c r="AF41"/>
  <c r="B43"/>
  <c r="AE43" i="1"/>
  <c r="D43"/>
  <c r="BL42" i="5"/>
  <c r="S42"/>
  <c r="Q42"/>
  <c r="O42"/>
  <c r="M42"/>
  <c r="K42"/>
  <c r="I42"/>
  <c r="G42"/>
  <c r="E42"/>
  <c r="C42"/>
  <c r="BM42"/>
  <c r="BK42"/>
  <c r="T42"/>
  <c r="R42"/>
  <c r="P42"/>
  <c r="N42"/>
  <c r="L42"/>
  <c r="J42"/>
  <c r="H42"/>
  <c r="F42"/>
  <c r="D42"/>
  <c r="U42"/>
  <c r="V42"/>
  <c r="W42"/>
  <c r="Y42"/>
  <c r="X42"/>
  <c r="Z42"/>
  <c r="AA42"/>
  <c r="AB42"/>
  <c r="AC42"/>
  <c r="AD42"/>
  <c r="AE42"/>
  <c r="AP42"/>
  <c r="AF42"/>
  <c r="AG42"/>
  <c r="BL43"/>
  <c r="S43"/>
  <c r="Q43"/>
  <c r="O43"/>
  <c r="M43"/>
  <c r="K43"/>
  <c r="I43"/>
  <c r="G43"/>
  <c r="E43"/>
  <c r="C43"/>
  <c r="BM43"/>
  <c r="BK43"/>
  <c r="AH43"/>
  <c r="T43"/>
  <c r="R43"/>
  <c r="P43"/>
  <c r="N43"/>
  <c r="L43"/>
  <c r="J43"/>
  <c r="H43"/>
  <c r="F43"/>
  <c r="D43"/>
  <c r="AH42"/>
  <c r="AH41"/>
  <c r="AH40"/>
  <c r="AH39"/>
  <c r="AH38"/>
  <c r="AH37"/>
  <c r="AH36"/>
  <c r="AH35"/>
  <c r="AH34"/>
  <c r="AH33"/>
  <c r="AH32"/>
  <c r="AH31"/>
  <c r="AH30"/>
  <c r="AH29"/>
  <c r="AH28"/>
  <c r="AH27"/>
  <c r="AH25"/>
  <c r="AH24"/>
  <c r="AH23"/>
  <c r="AH22"/>
  <c r="AH21"/>
  <c r="AH20"/>
  <c r="AH19"/>
  <c r="AH18"/>
  <c r="AH17"/>
  <c r="AH16"/>
  <c r="AH15"/>
  <c r="AH14"/>
  <c r="AH13"/>
  <c r="AH12"/>
  <c r="AH11"/>
  <c r="AH26"/>
  <c r="AH10"/>
  <c r="AH9"/>
  <c r="AH8"/>
  <c r="AH7"/>
  <c r="AH6"/>
  <c r="AH5"/>
  <c r="AH4"/>
  <c r="AH3"/>
  <c r="U43"/>
  <c r="V43"/>
  <c r="W43"/>
  <c r="X43"/>
  <c r="Y43"/>
  <c r="Z43"/>
  <c r="AA43"/>
  <c r="AC43"/>
  <c r="AB43"/>
  <c r="AD43"/>
  <c r="AE43"/>
  <c r="AP43"/>
  <c r="AF43"/>
  <c r="AG43"/>
  <c r="B44"/>
  <c r="AE44" i="1"/>
  <c r="D44"/>
  <c r="B45" i="5"/>
  <c r="AI45"/>
  <c r="D45" i="1"/>
  <c r="AE45"/>
  <c r="BL44" i="5"/>
  <c r="AI44"/>
  <c r="S44"/>
  <c r="Q44"/>
  <c r="O44"/>
  <c r="M44"/>
  <c r="K44"/>
  <c r="I44"/>
  <c r="G44"/>
  <c r="E44"/>
  <c r="C44"/>
  <c r="AI43"/>
  <c r="AI42"/>
  <c r="AI41"/>
  <c r="AI40"/>
  <c r="AI39"/>
  <c r="AI38"/>
  <c r="AI37"/>
  <c r="AI36"/>
  <c r="AI35"/>
  <c r="AI34"/>
  <c r="AI33"/>
  <c r="AI32"/>
  <c r="AI31"/>
  <c r="AI30"/>
  <c r="AI29"/>
  <c r="AI28"/>
  <c r="AI27"/>
  <c r="AI26"/>
  <c r="BM44"/>
  <c r="BK44"/>
  <c r="T44"/>
  <c r="R44"/>
  <c r="P44"/>
  <c r="N44"/>
  <c r="L44"/>
  <c r="J44"/>
  <c r="H44"/>
  <c r="F44"/>
  <c r="D44"/>
  <c r="AI10"/>
  <c r="AI9"/>
  <c r="AI8"/>
  <c r="AI7"/>
  <c r="AI6"/>
  <c r="AI5"/>
  <c r="AI4"/>
  <c r="AI3"/>
  <c r="AI25"/>
  <c r="AI24"/>
  <c r="AI23"/>
  <c r="AI22"/>
  <c r="AI21"/>
  <c r="AI20"/>
  <c r="AI19"/>
  <c r="AI18"/>
  <c r="AI17"/>
  <c r="AI16"/>
  <c r="AI15"/>
  <c r="AI14"/>
  <c r="AI13"/>
  <c r="AI12"/>
  <c r="AI11"/>
  <c r="U44"/>
  <c r="V44"/>
  <c r="W44"/>
  <c r="Y44"/>
  <c r="X44"/>
  <c r="Z44"/>
  <c r="AA44"/>
  <c r="AB44"/>
  <c r="AC44"/>
  <c r="AD44"/>
  <c r="AE44"/>
  <c r="AP44"/>
  <c r="AF44"/>
  <c r="AG44"/>
  <c r="AH44"/>
  <c r="AE46" i="1"/>
  <c r="D46"/>
  <c r="AJ46" i="5"/>
  <c r="BM45"/>
  <c r="BK45"/>
  <c r="AJ45"/>
  <c r="T45"/>
  <c r="BL45"/>
  <c r="S45"/>
  <c r="Q45"/>
  <c r="O45"/>
  <c r="M45"/>
  <c r="K45"/>
  <c r="P45"/>
  <c r="L45"/>
  <c r="I45"/>
  <c r="G45"/>
  <c r="E45"/>
  <c r="C45"/>
  <c r="R45"/>
  <c r="N45"/>
  <c r="J45"/>
  <c r="H45"/>
  <c r="F45"/>
  <c r="D45"/>
  <c r="AJ44"/>
  <c r="AJ43"/>
  <c r="AJ42"/>
  <c r="AJ41"/>
  <c r="AJ40"/>
  <c r="AJ39"/>
  <c r="AJ38"/>
  <c r="AJ37"/>
  <c r="AJ36"/>
  <c r="AJ35"/>
  <c r="AJ34"/>
  <c r="AJ33"/>
  <c r="AJ32"/>
  <c r="AJ31"/>
  <c r="AJ30"/>
  <c r="AJ29"/>
  <c r="AJ28"/>
  <c r="AJ27"/>
  <c r="AJ26"/>
  <c r="AJ25"/>
  <c r="AJ24"/>
  <c r="AJ23"/>
  <c r="AJ22"/>
  <c r="AJ21"/>
  <c r="AJ20"/>
  <c r="AJ19"/>
  <c r="AJ18"/>
  <c r="AJ17"/>
  <c r="AJ16"/>
  <c r="AJ15"/>
  <c r="AJ14"/>
  <c r="AJ13"/>
  <c r="AJ12"/>
  <c r="AJ11"/>
  <c r="AJ10"/>
  <c r="AJ9"/>
  <c r="AJ8"/>
  <c r="AJ7"/>
  <c r="AJ6"/>
  <c r="AJ5"/>
  <c r="AJ4"/>
  <c r="AJ3"/>
  <c r="U45"/>
  <c r="V45"/>
  <c r="W45"/>
  <c r="Y45"/>
  <c r="X45"/>
  <c r="Z45"/>
  <c r="AA45"/>
  <c r="AC45"/>
  <c r="AB45"/>
  <c r="AD45"/>
  <c r="AE45"/>
  <c r="AP45"/>
  <c r="AF45"/>
  <c r="AG45"/>
  <c r="AH45"/>
  <c r="D38" i="1"/>
  <c r="B47" i="5"/>
  <c r="D47" i="1"/>
  <c r="AE47"/>
  <c r="BM46" i="5"/>
  <c r="BK46"/>
  <c r="T46"/>
  <c r="R46"/>
  <c r="P46"/>
  <c r="N46"/>
  <c r="L46"/>
  <c r="J46"/>
  <c r="H46"/>
  <c r="F46"/>
  <c r="D46"/>
  <c r="AK47"/>
  <c r="BL46"/>
  <c r="AK46"/>
  <c r="S46"/>
  <c r="Q46"/>
  <c r="O46"/>
  <c r="M46"/>
  <c r="K46"/>
  <c r="I46"/>
  <c r="G46"/>
  <c r="E46"/>
  <c r="C46"/>
  <c r="AK45"/>
  <c r="AK44"/>
  <c r="AK43"/>
  <c r="AK42"/>
  <c r="AK41"/>
  <c r="AK40"/>
  <c r="AK39"/>
  <c r="AK38"/>
  <c r="AK37"/>
  <c r="AK36"/>
  <c r="AK35"/>
  <c r="AK34"/>
  <c r="AK33"/>
  <c r="AK32"/>
  <c r="AK31"/>
  <c r="AK30"/>
  <c r="AK29"/>
  <c r="AK28"/>
  <c r="AK27"/>
  <c r="AK26"/>
  <c r="AK10"/>
  <c r="AK9"/>
  <c r="AK8"/>
  <c r="AK7"/>
  <c r="AK6"/>
  <c r="AK5"/>
  <c r="AK4"/>
  <c r="AK25"/>
  <c r="AK24"/>
  <c r="AK23"/>
  <c r="AK22"/>
  <c r="AK21"/>
  <c r="AK20"/>
  <c r="AK19"/>
  <c r="AK18"/>
  <c r="AK17"/>
  <c r="AK16"/>
  <c r="AK15"/>
  <c r="AK14"/>
  <c r="AK13"/>
  <c r="AK12"/>
  <c r="AK11"/>
  <c r="AK3"/>
  <c r="J90" i="1"/>
  <c r="U46" i="5"/>
  <c r="V46"/>
  <c r="W46"/>
  <c r="Y46"/>
  <c r="X46"/>
  <c r="Z46"/>
  <c r="AA46"/>
  <c r="AB46"/>
  <c r="AC46"/>
  <c r="AD46"/>
  <c r="AE46"/>
  <c r="AP46"/>
  <c r="AF46"/>
  <c r="AG46"/>
  <c r="AH46"/>
  <c r="AI46"/>
  <c r="B48"/>
  <c r="D48" i="1"/>
  <c r="AE48"/>
  <c r="AL48" i="5"/>
  <c r="BM47"/>
  <c r="BK47"/>
  <c r="AL47"/>
  <c r="T47"/>
  <c r="R47"/>
  <c r="P47"/>
  <c r="N47"/>
  <c r="L47"/>
  <c r="J47"/>
  <c r="H47"/>
  <c r="F47"/>
  <c r="D47"/>
  <c r="AL46"/>
  <c r="AL45"/>
  <c r="BL47"/>
  <c r="S47"/>
  <c r="Q47"/>
  <c r="O47"/>
  <c r="M47"/>
  <c r="K47"/>
  <c r="I47"/>
  <c r="G47"/>
  <c r="E47"/>
  <c r="C47"/>
  <c r="AL44"/>
  <c r="AL43"/>
  <c r="AL42"/>
  <c r="AL41"/>
  <c r="AL40"/>
  <c r="AL39"/>
  <c r="AL38"/>
  <c r="AL37"/>
  <c r="AL36"/>
  <c r="AL35"/>
  <c r="AL34"/>
  <c r="AL33"/>
  <c r="AL32"/>
  <c r="AL31"/>
  <c r="AL30"/>
  <c r="AL29"/>
  <c r="AL28"/>
  <c r="AL27"/>
  <c r="AL25"/>
  <c r="AL24"/>
  <c r="AL23"/>
  <c r="AL22"/>
  <c r="AL21"/>
  <c r="AL20"/>
  <c r="AL19"/>
  <c r="AL18"/>
  <c r="AL17"/>
  <c r="AL16"/>
  <c r="AL15"/>
  <c r="AL14"/>
  <c r="AL13"/>
  <c r="AL12"/>
  <c r="AL11"/>
  <c r="AL26"/>
  <c r="AL10"/>
  <c r="AL9"/>
  <c r="AL8"/>
  <c r="AL7"/>
  <c r="AL6"/>
  <c r="AL5"/>
  <c r="AL4"/>
  <c r="AL3"/>
  <c r="U47"/>
  <c r="V47"/>
  <c r="W47"/>
  <c r="Y47"/>
  <c r="X47"/>
  <c r="Z47"/>
  <c r="AA47"/>
  <c r="AC47"/>
  <c r="AB47"/>
  <c r="AD47"/>
  <c r="AE47"/>
  <c r="AP47"/>
  <c r="AF47"/>
  <c r="AG47"/>
  <c r="AH47"/>
  <c r="AI47"/>
  <c r="AJ47"/>
  <c r="B49"/>
  <c r="D49" i="1"/>
  <c r="AE49"/>
  <c r="BM48" i="5"/>
  <c r="BK48"/>
  <c r="T48"/>
  <c r="R48"/>
  <c r="P48"/>
  <c r="N48"/>
  <c r="L48"/>
  <c r="J48"/>
  <c r="H48"/>
  <c r="F48"/>
  <c r="D48"/>
  <c r="AM49"/>
  <c r="BL48"/>
  <c r="AM48"/>
  <c r="S48"/>
  <c r="Q48"/>
  <c r="O48"/>
  <c r="M48"/>
  <c r="K48"/>
  <c r="I48"/>
  <c r="G48"/>
  <c r="E48"/>
  <c r="C48"/>
  <c r="AM47"/>
  <c r="AM46"/>
  <c r="AM45"/>
  <c r="AM44"/>
  <c r="AM43"/>
  <c r="AM42"/>
  <c r="AM41"/>
  <c r="AM40"/>
  <c r="AM39"/>
  <c r="AM38"/>
  <c r="AM37"/>
  <c r="AM36"/>
  <c r="AM35"/>
  <c r="AM34"/>
  <c r="AM33"/>
  <c r="AM32"/>
  <c r="AM31"/>
  <c r="AM30"/>
  <c r="AM29"/>
  <c r="AM28"/>
  <c r="AM27"/>
  <c r="AM26"/>
  <c r="AM10"/>
  <c r="AM9"/>
  <c r="AM8"/>
  <c r="AM7"/>
  <c r="AM6"/>
  <c r="AM5"/>
  <c r="AM4"/>
  <c r="AM3"/>
  <c r="AM25"/>
  <c r="AM24"/>
  <c r="AM23"/>
  <c r="AM22"/>
  <c r="AM21"/>
  <c r="AM20"/>
  <c r="AM19"/>
  <c r="AM18"/>
  <c r="AM17"/>
  <c r="AM16"/>
  <c r="AM15"/>
  <c r="AM14"/>
  <c r="AM13"/>
  <c r="AM12"/>
  <c r="AM11"/>
  <c r="U48"/>
  <c r="V48"/>
  <c r="W48"/>
  <c r="Y48"/>
  <c r="X48"/>
  <c r="Z48"/>
  <c r="AA48"/>
  <c r="AB48"/>
  <c r="AC48"/>
  <c r="AD48"/>
  <c r="AE48"/>
  <c r="AP48"/>
  <c r="AF48"/>
  <c r="AG48"/>
  <c r="AH48"/>
  <c r="AI48"/>
  <c r="AJ48"/>
  <c r="AK48"/>
  <c r="B50"/>
  <c r="D50" i="1"/>
  <c r="AE50"/>
  <c r="AE38"/>
  <c r="AN50" i="5"/>
  <c r="BM49"/>
  <c r="BK49"/>
  <c r="AN49"/>
  <c r="T49"/>
  <c r="R49"/>
  <c r="P49"/>
  <c r="N49"/>
  <c r="L49"/>
  <c r="J49"/>
  <c r="H49"/>
  <c r="F49"/>
  <c r="D49"/>
  <c r="AN48"/>
  <c r="AN47"/>
  <c r="AN46"/>
  <c r="AN45"/>
  <c r="BL49"/>
  <c r="S49"/>
  <c r="Q49"/>
  <c r="O49"/>
  <c r="M49"/>
  <c r="K49"/>
  <c r="I49"/>
  <c r="G49"/>
  <c r="E49"/>
  <c r="C49"/>
  <c r="AN44"/>
  <c r="AN43"/>
  <c r="AN42"/>
  <c r="AN41"/>
  <c r="AN40"/>
  <c r="AN39"/>
  <c r="AN38"/>
  <c r="AN37"/>
  <c r="AN36"/>
  <c r="AN35"/>
  <c r="AN34"/>
  <c r="AN33"/>
  <c r="AN32"/>
  <c r="AN31"/>
  <c r="AN30"/>
  <c r="AN29"/>
  <c r="AN28"/>
  <c r="AN27"/>
  <c r="AN26"/>
  <c r="AN25"/>
  <c r="AN24"/>
  <c r="AN23"/>
  <c r="AN22"/>
  <c r="AN21"/>
  <c r="AN20"/>
  <c r="AN19"/>
  <c r="AN18"/>
  <c r="AN17"/>
  <c r="AN16"/>
  <c r="AN15"/>
  <c r="AN14"/>
  <c r="AN13"/>
  <c r="AN12"/>
  <c r="AN11"/>
  <c r="AN10"/>
  <c r="AN9"/>
  <c r="AN8"/>
  <c r="AN7"/>
  <c r="AN6"/>
  <c r="AN5"/>
  <c r="AN4"/>
  <c r="AN3"/>
  <c r="U49"/>
  <c r="V49"/>
  <c r="W49"/>
  <c r="Y49"/>
  <c r="X49"/>
  <c r="Z49"/>
  <c r="AA49"/>
  <c r="AC49"/>
  <c r="AB49"/>
  <c r="AD49"/>
  <c r="AE49"/>
  <c r="AP49"/>
  <c r="AF49"/>
  <c r="AG49"/>
  <c r="AH49"/>
  <c r="AI49"/>
  <c r="AJ49"/>
  <c r="AK49"/>
  <c r="AL49"/>
  <c r="AE51" i="1"/>
  <c r="D51"/>
  <c r="BM50" i="5"/>
  <c r="BK50"/>
  <c r="T50"/>
  <c r="R50"/>
  <c r="P50"/>
  <c r="N50"/>
  <c r="L50"/>
  <c r="J50"/>
  <c r="H50"/>
  <c r="F50"/>
  <c r="D50"/>
  <c r="AO51"/>
  <c r="BL50"/>
  <c r="AO50"/>
  <c r="S50"/>
  <c r="Q50"/>
  <c r="O50"/>
  <c r="M50"/>
  <c r="K50"/>
  <c r="I50"/>
  <c r="G50"/>
  <c r="E50"/>
  <c r="C50"/>
  <c r="AO49"/>
  <c r="AO48"/>
  <c r="AO47"/>
  <c r="AO46"/>
  <c r="AO45"/>
  <c r="AO44"/>
  <c r="AO43"/>
  <c r="AO42"/>
  <c r="AO41"/>
  <c r="AO40"/>
  <c r="AO39"/>
  <c r="AO38"/>
  <c r="AO37"/>
  <c r="AO36"/>
  <c r="AO35"/>
  <c r="AO34"/>
  <c r="AO33"/>
  <c r="AO32"/>
  <c r="AO31"/>
  <c r="AO30"/>
  <c r="AO29"/>
  <c r="AO28"/>
  <c r="AO27"/>
  <c r="AO26"/>
  <c r="AO10"/>
  <c r="AO9"/>
  <c r="AO8"/>
  <c r="AO7"/>
  <c r="AO6"/>
  <c r="AO5"/>
  <c r="AO4"/>
  <c r="AO25"/>
  <c r="AO24"/>
  <c r="AO23"/>
  <c r="AO22"/>
  <c r="AO21"/>
  <c r="AO20"/>
  <c r="AO19"/>
  <c r="AO18"/>
  <c r="AO17"/>
  <c r="AO16"/>
  <c r="AO15"/>
  <c r="AO14"/>
  <c r="AO13"/>
  <c r="AO12"/>
  <c r="AO11"/>
  <c r="AO3"/>
  <c r="U50"/>
  <c r="V50"/>
  <c r="W50"/>
  <c r="Y50"/>
  <c r="X50"/>
  <c r="Z50"/>
  <c r="AA50"/>
  <c r="AB50"/>
  <c r="AC50"/>
  <c r="AD50"/>
  <c r="AE50"/>
  <c r="AP50"/>
  <c r="AF50"/>
  <c r="AG50"/>
  <c r="AH50"/>
  <c r="AI50"/>
  <c r="AJ50"/>
  <c r="AK50"/>
  <c r="AL50"/>
  <c r="AM50"/>
  <c r="B52"/>
  <c r="AR52"/>
  <c r="AE52" i="1"/>
  <c r="D52"/>
  <c r="BM51" i="5"/>
  <c r="BK51"/>
  <c r="AR51"/>
  <c r="T51"/>
  <c r="R51"/>
  <c r="P51"/>
  <c r="N51"/>
  <c r="L51"/>
  <c r="J51"/>
  <c r="H51"/>
  <c r="F51"/>
  <c r="D51"/>
  <c r="AR50"/>
  <c r="AR49"/>
  <c r="AR48"/>
  <c r="AR47"/>
  <c r="AR46"/>
  <c r="AR45"/>
  <c r="BL51"/>
  <c r="S51"/>
  <c r="Q51"/>
  <c r="O51"/>
  <c r="M51"/>
  <c r="K51"/>
  <c r="I51"/>
  <c r="G51"/>
  <c r="E51"/>
  <c r="C51"/>
  <c r="AR44"/>
  <c r="AR43"/>
  <c r="AR42"/>
  <c r="AR41"/>
  <c r="AR40"/>
  <c r="AR39"/>
  <c r="AR38"/>
  <c r="AR37"/>
  <c r="AR36"/>
  <c r="AR35"/>
  <c r="AR34"/>
  <c r="AR33"/>
  <c r="AR32"/>
  <c r="AR31"/>
  <c r="AR30"/>
  <c r="AR29"/>
  <c r="AR28"/>
  <c r="AR27"/>
  <c r="AR26"/>
  <c r="AR25"/>
  <c r="AR24"/>
  <c r="AR23"/>
  <c r="AR22"/>
  <c r="AR21"/>
  <c r="AR20"/>
  <c r="AR19"/>
  <c r="AR18"/>
  <c r="AR17"/>
  <c r="AR16"/>
  <c r="AR15"/>
  <c r="AR14"/>
  <c r="AR13"/>
  <c r="AR12"/>
  <c r="AR11"/>
  <c r="AR10"/>
  <c r="AR9"/>
  <c r="AR8"/>
  <c r="AR7"/>
  <c r="AR6"/>
  <c r="AR5"/>
  <c r="AR4"/>
  <c r="AR3"/>
  <c r="U51"/>
  <c r="V51"/>
  <c r="W51"/>
  <c r="Y51"/>
  <c r="X51"/>
  <c r="Z51"/>
  <c r="AA51"/>
  <c r="AC51"/>
  <c r="AB51"/>
  <c r="AD51"/>
  <c r="AE51"/>
  <c r="AP51"/>
  <c r="AF51"/>
  <c r="AG51"/>
  <c r="AH51"/>
  <c r="AI51"/>
  <c r="AJ51"/>
  <c r="AK51"/>
  <c r="AL51"/>
  <c r="AM51"/>
  <c r="AN51"/>
  <c r="B53"/>
  <c r="D53" i="1"/>
  <c r="BM52" i="5"/>
  <c r="BK52"/>
  <c r="T52"/>
  <c r="R52"/>
  <c r="P52"/>
  <c r="N52"/>
  <c r="L52"/>
  <c r="J52"/>
  <c r="H52"/>
  <c r="F52"/>
  <c r="D52"/>
  <c r="BL52"/>
  <c r="S52"/>
  <c r="Q52"/>
  <c r="O52"/>
  <c r="M52"/>
  <c r="K52"/>
  <c r="I52"/>
  <c r="G52"/>
  <c r="E52"/>
  <c r="C52"/>
  <c r="U52"/>
  <c r="V52"/>
  <c r="W52"/>
  <c r="Y52"/>
  <c r="X52"/>
  <c r="Z52"/>
  <c r="AA52"/>
  <c r="AB52"/>
  <c r="AC52"/>
  <c r="AD52"/>
  <c r="AE52"/>
  <c r="AP52"/>
  <c r="AF52"/>
  <c r="AG52"/>
  <c r="AH52"/>
  <c r="AI52"/>
  <c r="AJ52"/>
  <c r="AK52"/>
  <c r="AL52"/>
  <c r="AM52"/>
  <c r="AN52"/>
  <c r="AO52"/>
  <c r="BM53"/>
  <c r="BK53"/>
  <c r="T53"/>
  <c r="R53"/>
  <c r="P53"/>
  <c r="N53"/>
  <c r="L53"/>
  <c r="J53"/>
  <c r="H53"/>
  <c r="F53"/>
  <c r="D53"/>
  <c r="BL53"/>
  <c r="AQ53"/>
  <c r="S53"/>
  <c r="Q53"/>
  <c r="O53"/>
  <c r="M53"/>
  <c r="K53"/>
  <c r="I53"/>
  <c r="G53"/>
  <c r="E53"/>
  <c r="C53"/>
  <c r="AQ52"/>
  <c r="AQ51"/>
  <c r="AQ50"/>
  <c r="AQ49"/>
  <c r="AQ48"/>
  <c r="AQ47"/>
  <c r="AQ46"/>
  <c r="AQ45"/>
  <c r="AQ44"/>
  <c r="AQ43"/>
  <c r="AQ42"/>
  <c r="AQ41"/>
  <c r="AQ40"/>
  <c r="AQ39"/>
  <c r="AQ38"/>
  <c r="AQ37"/>
  <c r="AQ36"/>
  <c r="AQ35"/>
  <c r="AQ34"/>
  <c r="AQ33"/>
  <c r="AQ32"/>
  <c r="AQ31"/>
  <c r="AQ30"/>
  <c r="AQ29"/>
  <c r="AQ28"/>
  <c r="AQ27"/>
  <c r="AQ26"/>
  <c r="AQ10"/>
  <c r="AQ9"/>
  <c r="AQ8"/>
  <c r="AQ7"/>
  <c r="AQ6"/>
  <c r="AQ5"/>
  <c r="AQ4"/>
  <c r="AQ3"/>
  <c r="AQ25"/>
  <c r="AQ24"/>
  <c r="AQ23"/>
  <c r="AQ22"/>
  <c r="AQ21"/>
  <c r="AQ20"/>
  <c r="AQ19"/>
  <c r="AQ18"/>
  <c r="AQ17"/>
  <c r="AQ16"/>
  <c r="AQ15"/>
  <c r="AQ14"/>
  <c r="AQ13"/>
  <c r="AQ12"/>
  <c r="AQ11"/>
  <c r="U53"/>
  <c r="V53"/>
  <c r="W53"/>
  <c r="Y53"/>
  <c r="X53"/>
  <c r="Z53"/>
  <c r="AA53"/>
  <c r="AC53"/>
  <c r="AB53"/>
  <c r="AD53"/>
  <c r="AE53"/>
  <c r="AP53"/>
  <c r="AF53"/>
  <c r="AG53"/>
  <c r="AH53"/>
  <c r="AI53"/>
  <c r="AJ53"/>
  <c r="AK53"/>
  <c r="AL53"/>
  <c r="AM53"/>
  <c r="AN53"/>
  <c r="AO53"/>
  <c r="AR53"/>
  <c r="B54"/>
  <c r="D54" i="1"/>
  <c r="AE54"/>
  <c r="BL54" i="5"/>
  <c r="AS54"/>
  <c r="BM54"/>
  <c r="BK54"/>
  <c r="T54"/>
  <c r="R54"/>
  <c r="P54"/>
  <c r="N54"/>
  <c r="L54"/>
  <c r="J54"/>
  <c r="H54"/>
  <c r="F54"/>
  <c r="D54"/>
  <c r="S54"/>
  <c r="Q54"/>
  <c r="O54"/>
  <c r="M54"/>
  <c r="K54"/>
  <c r="I54"/>
  <c r="G54"/>
  <c r="E54"/>
  <c r="C54"/>
  <c r="AS53"/>
  <c r="AS52"/>
  <c r="AS51"/>
  <c r="AS50"/>
  <c r="AS49"/>
  <c r="AS48"/>
  <c r="AS47"/>
  <c r="AS46"/>
  <c r="AS45"/>
  <c r="AS44"/>
  <c r="AS43"/>
  <c r="AS42"/>
  <c r="AS41"/>
  <c r="AS40"/>
  <c r="AS39"/>
  <c r="AS38"/>
  <c r="AS37"/>
  <c r="AS36"/>
  <c r="AS35"/>
  <c r="AS34"/>
  <c r="AS33"/>
  <c r="AS32"/>
  <c r="AS31"/>
  <c r="AS30"/>
  <c r="AS29"/>
  <c r="AS28"/>
  <c r="AS27"/>
  <c r="AS26"/>
  <c r="AS10"/>
  <c r="AS9"/>
  <c r="AS8"/>
  <c r="AS7"/>
  <c r="AS6"/>
  <c r="AS5"/>
  <c r="AS4"/>
  <c r="AS3"/>
  <c r="AS25"/>
  <c r="AS24"/>
  <c r="AS23"/>
  <c r="AS22"/>
  <c r="AS21"/>
  <c r="AS20"/>
  <c r="AS19"/>
  <c r="AS18"/>
  <c r="AS17"/>
  <c r="AS16"/>
  <c r="AS15"/>
  <c r="AS14"/>
  <c r="AS13"/>
  <c r="AS12"/>
  <c r="AS11"/>
  <c r="U54"/>
  <c r="V54"/>
  <c r="W54"/>
  <c r="Y54"/>
  <c r="X54"/>
  <c r="Z54"/>
  <c r="AA54"/>
  <c r="AB54"/>
  <c r="AC54"/>
  <c r="AD54"/>
  <c r="AE54"/>
  <c r="AP54"/>
  <c r="AF54"/>
  <c r="AG54"/>
  <c r="AH54"/>
  <c r="AI54"/>
  <c r="AJ54"/>
  <c r="AK54"/>
  <c r="AL54"/>
  <c r="AM54"/>
  <c r="AN54"/>
  <c r="AO54"/>
  <c r="AR54"/>
  <c r="B55"/>
  <c r="D55" i="1"/>
  <c r="AQ54" i="5"/>
  <c r="B56"/>
  <c r="D56" i="1"/>
  <c r="AE56"/>
  <c r="BL55" i="5"/>
  <c r="S55"/>
  <c r="Q55"/>
  <c r="O55"/>
  <c r="M55"/>
  <c r="K55"/>
  <c r="I55"/>
  <c r="G55"/>
  <c r="E55"/>
  <c r="C55"/>
  <c r="AT56"/>
  <c r="BM55"/>
  <c r="BK55"/>
  <c r="AT55"/>
  <c r="T55"/>
  <c r="R55"/>
  <c r="P55"/>
  <c r="N55"/>
  <c r="L55"/>
  <c r="J55"/>
  <c r="H55"/>
  <c r="F55"/>
  <c r="D55"/>
  <c r="AT54"/>
  <c r="AT53"/>
  <c r="AT52"/>
  <c r="AT51"/>
  <c r="AT50"/>
  <c r="AT49"/>
  <c r="AT48"/>
  <c r="AT47"/>
  <c r="AT46"/>
  <c r="AT45"/>
  <c r="AT44"/>
  <c r="AT43"/>
  <c r="AT42"/>
  <c r="AT41"/>
  <c r="AT40"/>
  <c r="AT39"/>
  <c r="AT38"/>
  <c r="AT37"/>
  <c r="AT36"/>
  <c r="AT35"/>
  <c r="AT34"/>
  <c r="AT33"/>
  <c r="AT32"/>
  <c r="AT31"/>
  <c r="AT30"/>
  <c r="AT29"/>
  <c r="AT28"/>
  <c r="AT27"/>
  <c r="AT25"/>
  <c r="AT24"/>
  <c r="AT23"/>
  <c r="AT22"/>
  <c r="AT21"/>
  <c r="AT20"/>
  <c r="AT19"/>
  <c r="AT18"/>
  <c r="AT17"/>
  <c r="AT16"/>
  <c r="AT15"/>
  <c r="AT14"/>
  <c r="AT13"/>
  <c r="AT12"/>
  <c r="AT11"/>
  <c r="AT26"/>
  <c r="AT10"/>
  <c r="AT9"/>
  <c r="AT8"/>
  <c r="AT7"/>
  <c r="AT6"/>
  <c r="AT5"/>
  <c r="AT4"/>
  <c r="AT3"/>
  <c r="U55"/>
  <c r="V55"/>
  <c r="W55"/>
  <c r="Y55"/>
  <c r="X55"/>
  <c r="Z55"/>
  <c r="AA55"/>
  <c r="AC55"/>
  <c r="AB55"/>
  <c r="AD55"/>
  <c r="AE55"/>
  <c r="AP55"/>
  <c r="AF55"/>
  <c r="AG55"/>
  <c r="AH55"/>
  <c r="AI55"/>
  <c r="AJ55"/>
  <c r="AK55"/>
  <c r="AL55"/>
  <c r="AM55"/>
  <c r="AN55"/>
  <c r="AO55"/>
  <c r="AR55"/>
  <c r="AQ55"/>
  <c r="AS55"/>
  <c r="B58"/>
  <c r="AE58" i="1"/>
  <c r="B57" i="5"/>
  <c r="D57" i="1"/>
  <c r="AE57"/>
  <c r="AU58" i="5"/>
  <c r="AU57"/>
  <c r="BL56"/>
  <c r="AU56"/>
  <c r="S56"/>
  <c r="Q56"/>
  <c r="O56"/>
  <c r="M56"/>
  <c r="K56"/>
  <c r="I56"/>
  <c r="G56"/>
  <c r="E56"/>
  <c r="C56"/>
  <c r="AU55"/>
  <c r="AU54"/>
  <c r="BM56"/>
  <c r="BK56"/>
  <c r="T56"/>
  <c r="R56"/>
  <c r="P56"/>
  <c r="N56"/>
  <c r="L56"/>
  <c r="J56"/>
  <c r="H56"/>
  <c r="F56"/>
  <c r="D56"/>
  <c r="AU53"/>
  <c r="AU52"/>
  <c r="AU51"/>
  <c r="AU50"/>
  <c r="AU49"/>
  <c r="AU48"/>
  <c r="AU47"/>
  <c r="AU46"/>
  <c r="AU45"/>
  <c r="AU44"/>
  <c r="AU43"/>
  <c r="AU42"/>
  <c r="AU41"/>
  <c r="AU40"/>
  <c r="AU39"/>
  <c r="AU38"/>
  <c r="AU37"/>
  <c r="AU36"/>
  <c r="AU35"/>
  <c r="AU34"/>
  <c r="AU33"/>
  <c r="AU32"/>
  <c r="AU31"/>
  <c r="AU30"/>
  <c r="AU29"/>
  <c r="AU28"/>
  <c r="AU27"/>
  <c r="AU26"/>
  <c r="AU10"/>
  <c r="AU9"/>
  <c r="AU8"/>
  <c r="AU7"/>
  <c r="AU6"/>
  <c r="AU5"/>
  <c r="AU4"/>
  <c r="AU3"/>
  <c r="AU25"/>
  <c r="AU24"/>
  <c r="AU23"/>
  <c r="AU22"/>
  <c r="AU21"/>
  <c r="AU20"/>
  <c r="AU19"/>
  <c r="AU18"/>
  <c r="AU17"/>
  <c r="AU16"/>
  <c r="AU15"/>
  <c r="AU14"/>
  <c r="AU13"/>
  <c r="AU12"/>
  <c r="AU11"/>
  <c r="U56"/>
  <c r="V56"/>
  <c r="W56"/>
  <c r="Y56"/>
  <c r="X56"/>
  <c r="Z56"/>
  <c r="AA56"/>
  <c r="AB56"/>
  <c r="AC56"/>
  <c r="AD56"/>
  <c r="AE56"/>
  <c r="AP56"/>
  <c r="AF56"/>
  <c r="AG56"/>
  <c r="AH56"/>
  <c r="AI56"/>
  <c r="AJ56"/>
  <c r="AK56"/>
  <c r="AL56"/>
  <c r="AM56"/>
  <c r="AN56"/>
  <c r="AO56"/>
  <c r="AR56"/>
  <c r="AQ56"/>
  <c r="AS56"/>
  <c r="AS58"/>
  <c r="S58"/>
  <c r="O58"/>
  <c r="K58"/>
  <c r="G58"/>
  <c r="C58"/>
  <c r="BK58"/>
  <c r="R58"/>
  <c r="N58"/>
  <c r="J58"/>
  <c r="F58"/>
  <c r="U58"/>
  <c r="W58"/>
  <c r="X58"/>
  <c r="AA58"/>
  <c r="AC58"/>
  <c r="AE58"/>
  <c r="AF58"/>
  <c r="AH58"/>
  <c r="AJ58"/>
  <c r="AL58"/>
  <c r="AN58"/>
  <c r="AR58"/>
  <c r="AO58"/>
  <c r="AT58"/>
  <c r="BL58"/>
  <c r="Q58"/>
  <c r="M58"/>
  <c r="I58"/>
  <c r="E58"/>
  <c r="BM58"/>
  <c r="T58"/>
  <c r="P58"/>
  <c r="L58"/>
  <c r="H58"/>
  <c r="D58"/>
  <c r="V58"/>
  <c r="Y58"/>
  <c r="Z58"/>
  <c r="AB58"/>
  <c r="AD58"/>
  <c r="AP58"/>
  <c r="AG58"/>
  <c r="AI58"/>
  <c r="AK58"/>
  <c r="AM58"/>
  <c r="AQ58"/>
  <c r="BL57"/>
  <c r="S57"/>
  <c r="Q57"/>
  <c r="O57"/>
  <c r="M57"/>
  <c r="K57"/>
  <c r="I57"/>
  <c r="G57"/>
  <c r="E57"/>
  <c r="C57"/>
  <c r="AV58"/>
  <c r="BM57"/>
  <c r="BK57"/>
  <c r="AV57"/>
  <c r="T57"/>
  <c r="R57"/>
  <c r="P57"/>
  <c r="N57"/>
  <c r="L57"/>
  <c r="J57"/>
  <c r="H57"/>
  <c r="F57"/>
  <c r="D57"/>
  <c r="AV56"/>
  <c r="AV55"/>
  <c r="AV54"/>
  <c r="AV53"/>
  <c r="AV52"/>
  <c r="AV51"/>
  <c r="AV50"/>
  <c r="AV49"/>
  <c r="AV48"/>
  <c r="AV47"/>
  <c r="AV46"/>
  <c r="AV45"/>
  <c r="AV44"/>
  <c r="AV43"/>
  <c r="AV42"/>
  <c r="AV41"/>
  <c r="AV40"/>
  <c r="AV39"/>
  <c r="AV38"/>
  <c r="AV37"/>
  <c r="AV36"/>
  <c r="AV35"/>
  <c r="AV34"/>
  <c r="AV33"/>
  <c r="AV32"/>
  <c r="AV31"/>
  <c r="AV30"/>
  <c r="AV29"/>
  <c r="AV28"/>
  <c r="AV27"/>
  <c r="AV26"/>
  <c r="AV25"/>
  <c r="AV24"/>
  <c r="AV23"/>
  <c r="AV22"/>
  <c r="AV21"/>
  <c r="AV20"/>
  <c r="AV19"/>
  <c r="AV18"/>
  <c r="AV17"/>
  <c r="AV16"/>
  <c r="AV15"/>
  <c r="AV14"/>
  <c r="AV13"/>
  <c r="AV12"/>
  <c r="AV11"/>
  <c r="AV10"/>
  <c r="AV9"/>
  <c r="AV8"/>
  <c r="AV7"/>
  <c r="AV6"/>
  <c r="AV5"/>
  <c r="AV4"/>
  <c r="AV3"/>
  <c r="U57"/>
  <c r="V57"/>
  <c r="W57"/>
  <c r="Y57"/>
  <c r="X57"/>
  <c r="Z57"/>
  <c r="AA57"/>
  <c r="AC57"/>
  <c r="AB57"/>
  <c r="AD57"/>
  <c r="AE57"/>
  <c r="AP57"/>
  <c r="AF57"/>
  <c r="AG57"/>
  <c r="AH57"/>
  <c r="AI57"/>
  <c r="AJ57"/>
  <c r="AK57"/>
  <c r="AL57"/>
  <c r="AM57"/>
  <c r="AN57"/>
  <c r="AO57"/>
  <c r="AR57"/>
  <c r="AQ57"/>
  <c r="AS57"/>
  <c r="AT57"/>
  <c r="B59"/>
  <c r="AV59"/>
  <c r="D59" i="1"/>
  <c r="AE59"/>
  <c r="B60" i="5"/>
  <c r="D60" i="1"/>
  <c r="AE60"/>
  <c r="AW60" i="5"/>
  <c r="BL59"/>
  <c r="AW59"/>
  <c r="S59"/>
  <c r="Q59"/>
  <c r="O59"/>
  <c r="M59"/>
  <c r="K59"/>
  <c r="I59"/>
  <c r="G59"/>
  <c r="E59"/>
  <c r="C59"/>
  <c r="AW58"/>
  <c r="AW57"/>
  <c r="AW56"/>
  <c r="AW55"/>
  <c r="AW54"/>
  <c r="BM59"/>
  <c r="BK59"/>
  <c r="T59"/>
  <c r="R59"/>
  <c r="P59"/>
  <c r="N59"/>
  <c r="L59"/>
  <c r="J59"/>
  <c r="H59"/>
  <c r="F59"/>
  <c r="D59"/>
  <c r="AW53"/>
  <c r="AW52"/>
  <c r="AW51"/>
  <c r="AW50"/>
  <c r="AW49"/>
  <c r="AW48"/>
  <c r="AW47"/>
  <c r="AW46"/>
  <c r="AW45"/>
  <c r="AW44"/>
  <c r="AW43"/>
  <c r="AW42"/>
  <c r="AW41"/>
  <c r="AW40"/>
  <c r="AW39"/>
  <c r="AW38"/>
  <c r="AW37"/>
  <c r="AW36"/>
  <c r="AW35"/>
  <c r="AW34"/>
  <c r="AW33"/>
  <c r="AW32"/>
  <c r="AW31"/>
  <c r="AW30"/>
  <c r="AW29"/>
  <c r="AW28"/>
  <c r="AW27"/>
  <c r="AW26"/>
  <c r="AW10"/>
  <c r="AW9"/>
  <c r="AW8"/>
  <c r="AW7"/>
  <c r="AW6"/>
  <c r="AW5"/>
  <c r="AW4"/>
  <c r="AW3"/>
  <c r="AW25"/>
  <c r="AW24"/>
  <c r="AW23"/>
  <c r="AW22"/>
  <c r="AW21"/>
  <c r="AW20"/>
  <c r="AW19"/>
  <c r="AW18"/>
  <c r="AW17"/>
  <c r="AW16"/>
  <c r="AW15"/>
  <c r="AW14"/>
  <c r="AW13"/>
  <c r="AW12"/>
  <c r="AW11"/>
  <c r="U59"/>
  <c r="V59"/>
  <c r="W59"/>
  <c r="Y59"/>
  <c r="X59"/>
  <c r="Z59"/>
  <c r="AA59"/>
  <c r="AC59"/>
  <c r="AB59"/>
  <c r="AD59"/>
  <c r="AE59"/>
  <c r="AP59"/>
  <c r="AF59"/>
  <c r="AG59"/>
  <c r="AH59"/>
  <c r="AI59"/>
  <c r="AJ59"/>
  <c r="AK59"/>
  <c r="AL59"/>
  <c r="AM59"/>
  <c r="AN59"/>
  <c r="AO59"/>
  <c r="AR59"/>
  <c r="AQ59"/>
  <c r="AS59"/>
  <c r="AT59"/>
  <c r="AU59"/>
  <c r="AE61" i="1"/>
  <c r="D61"/>
  <c r="BL60" i="5"/>
  <c r="S60"/>
  <c r="Q60"/>
  <c r="O60"/>
  <c r="M60"/>
  <c r="K60"/>
  <c r="I60"/>
  <c r="G60"/>
  <c r="E60"/>
  <c r="C60"/>
  <c r="AX61"/>
  <c r="BM60"/>
  <c r="BK60"/>
  <c r="AX60"/>
  <c r="T60"/>
  <c r="R60"/>
  <c r="P60"/>
  <c r="N60"/>
  <c r="L60"/>
  <c r="J60"/>
  <c r="H60"/>
  <c r="F60"/>
  <c r="D60"/>
  <c r="AX59"/>
  <c r="AX58"/>
  <c r="AX57"/>
  <c r="AX56"/>
  <c r="AX55"/>
  <c r="AX54"/>
  <c r="AX53"/>
  <c r="AX52"/>
  <c r="AX51"/>
  <c r="AX50"/>
  <c r="AX49"/>
  <c r="AX48"/>
  <c r="AX47"/>
  <c r="AX46"/>
  <c r="AX45"/>
  <c r="AX44"/>
  <c r="AX43"/>
  <c r="AX42"/>
  <c r="AX41"/>
  <c r="AX40"/>
  <c r="AX39"/>
  <c r="AX38"/>
  <c r="AX37"/>
  <c r="AX36"/>
  <c r="AX35"/>
  <c r="AX34"/>
  <c r="AX33"/>
  <c r="AX32"/>
  <c r="AX31"/>
  <c r="AX30"/>
  <c r="AX29"/>
  <c r="AX28"/>
  <c r="AX27"/>
  <c r="AX25"/>
  <c r="AX24"/>
  <c r="AX23"/>
  <c r="AX22"/>
  <c r="AX21"/>
  <c r="AX20"/>
  <c r="AX19"/>
  <c r="AX18"/>
  <c r="AX17"/>
  <c r="AX16"/>
  <c r="AX15"/>
  <c r="AX14"/>
  <c r="AX13"/>
  <c r="AX12"/>
  <c r="AX11"/>
  <c r="AX26"/>
  <c r="AX10"/>
  <c r="AX9"/>
  <c r="AX8"/>
  <c r="AX7"/>
  <c r="AX6"/>
  <c r="AX5"/>
  <c r="AX4"/>
  <c r="AX3"/>
  <c r="U60"/>
  <c r="V60"/>
  <c r="W60"/>
  <c r="Y60"/>
  <c r="X60"/>
  <c r="Z60"/>
  <c r="AA60"/>
  <c r="AB60"/>
  <c r="AC60"/>
  <c r="AD60"/>
  <c r="AE60"/>
  <c r="AP60"/>
  <c r="AF60"/>
  <c r="AG60"/>
  <c r="AH60"/>
  <c r="AI60"/>
  <c r="AJ60"/>
  <c r="AK60"/>
  <c r="AL60"/>
  <c r="AM60"/>
  <c r="AN60"/>
  <c r="AO60"/>
  <c r="AR60"/>
  <c r="AQ60"/>
  <c r="AS60"/>
  <c r="AT60"/>
  <c r="AU60"/>
  <c r="AV60"/>
  <c r="B62"/>
  <c r="AY62"/>
  <c r="AE62" i="1"/>
  <c r="D62"/>
  <c r="BL61" i="5"/>
  <c r="AY61"/>
  <c r="S61"/>
  <c r="Q61"/>
  <c r="O61"/>
  <c r="M61"/>
  <c r="K61"/>
  <c r="I61"/>
  <c r="G61"/>
  <c r="E61"/>
  <c r="C61"/>
  <c r="AY60"/>
  <c r="AY59"/>
  <c r="AY58"/>
  <c r="AY57"/>
  <c r="AY56"/>
  <c r="AY55"/>
  <c r="AY54"/>
  <c r="BM61"/>
  <c r="BK61"/>
  <c r="T61"/>
  <c r="R61"/>
  <c r="P61"/>
  <c r="N61"/>
  <c r="L61"/>
  <c r="J61"/>
  <c r="H61"/>
  <c r="F61"/>
  <c r="D61"/>
  <c r="AY53"/>
  <c r="AY52"/>
  <c r="AY51"/>
  <c r="AY50"/>
  <c r="AY49"/>
  <c r="AY48"/>
  <c r="AY47"/>
  <c r="AY46"/>
  <c r="AY45"/>
  <c r="AY44"/>
  <c r="AY43"/>
  <c r="AY42"/>
  <c r="AY41"/>
  <c r="AY40"/>
  <c r="AY39"/>
  <c r="AY38"/>
  <c r="AY37"/>
  <c r="AY36"/>
  <c r="AY35"/>
  <c r="AY34"/>
  <c r="AY33"/>
  <c r="AY32"/>
  <c r="AY31"/>
  <c r="AY30"/>
  <c r="AY29"/>
  <c r="AY28"/>
  <c r="AY27"/>
  <c r="AY26"/>
  <c r="AY10"/>
  <c r="AY9"/>
  <c r="AY8"/>
  <c r="AY7"/>
  <c r="AY6"/>
  <c r="AY5"/>
  <c r="AY4"/>
  <c r="AY3"/>
  <c r="AY25"/>
  <c r="AY24"/>
  <c r="AY23"/>
  <c r="AY22"/>
  <c r="AY21"/>
  <c r="AY20"/>
  <c r="AY19"/>
  <c r="AY18"/>
  <c r="AY17"/>
  <c r="AY16"/>
  <c r="AY15"/>
  <c r="AY14"/>
  <c r="AY13"/>
  <c r="AY12"/>
  <c r="AY11"/>
  <c r="J91" i="1"/>
  <c r="U61" i="5"/>
  <c r="V61"/>
  <c r="W61"/>
  <c r="Y61"/>
  <c r="X61"/>
  <c r="Z61"/>
  <c r="AA61"/>
  <c r="AC61"/>
  <c r="AB61"/>
  <c r="AD61"/>
  <c r="AE61"/>
  <c r="AP61"/>
  <c r="AF61"/>
  <c r="AG61"/>
  <c r="AH61"/>
  <c r="AI61"/>
  <c r="AJ61"/>
  <c r="AK61"/>
  <c r="AL61"/>
  <c r="AM61"/>
  <c r="AN61"/>
  <c r="AO61"/>
  <c r="AR61"/>
  <c r="AQ61"/>
  <c r="AS61"/>
  <c r="AT61"/>
  <c r="AU61"/>
  <c r="AV61"/>
  <c r="AW61"/>
  <c r="M91" i="1"/>
  <c r="AZ63" i="5"/>
  <c r="AE63" i="1"/>
  <c r="D63"/>
  <c r="BL62" i="5"/>
  <c r="S62"/>
  <c r="Q62"/>
  <c r="O62"/>
  <c r="M62"/>
  <c r="K62"/>
  <c r="I62"/>
  <c r="G62"/>
  <c r="E62"/>
  <c r="C62"/>
  <c r="BM62"/>
  <c r="BK62"/>
  <c r="AZ62"/>
  <c r="T62"/>
  <c r="R62"/>
  <c r="P62"/>
  <c r="N62"/>
  <c r="L62"/>
  <c r="J62"/>
  <c r="H62"/>
  <c r="F62"/>
  <c r="D62"/>
  <c r="AZ61"/>
  <c r="AZ60"/>
  <c r="AZ59"/>
  <c r="AZ58"/>
  <c r="AZ57"/>
  <c r="AZ56"/>
  <c r="AZ55"/>
  <c r="AZ54"/>
  <c r="AZ53"/>
  <c r="AZ52"/>
  <c r="AZ51"/>
  <c r="AZ50"/>
  <c r="AZ49"/>
  <c r="AZ48"/>
  <c r="AZ47"/>
  <c r="AZ46"/>
  <c r="AZ45"/>
  <c r="AZ44"/>
  <c r="AZ43"/>
  <c r="AZ42"/>
  <c r="AZ41"/>
  <c r="AZ40"/>
  <c r="AZ39"/>
  <c r="AZ38"/>
  <c r="AZ37"/>
  <c r="AZ36"/>
  <c r="AZ35"/>
  <c r="AZ34"/>
  <c r="AZ33"/>
  <c r="AZ32"/>
  <c r="AZ31"/>
  <c r="AZ30"/>
  <c r="AZ29"/>
  <c r="AZ28"/>
  <c r="AZ27"/>
  <c r="AZ26"/>
  <c r="AZ25"/>
  <c r="AZ24"/>
  <c r="AZ23"/>
  <c r="AZ22"/>
  <c r="AZ21"/>
  <c r="AZ20"/>
  <c r="AZ19"/>
  <c r="AZ18"/>
  <c r="AZ17"/>
  <c r="AZ16"/>
  <c r="AZ15"/>
  <c r="AZ14"/>
  <c r="AZ13"/>
  <c r="AZ12"/>
  <c r="AZ11"/>
  <c r="AZ10"/>
  <c r="AZ9"/>
  <c r="AZ8"/>
  <c r="AZ7"/>
  <c r="AZ6"/>
  <c r="AZ5"/>
  <c r="AZ4"/>
  <c r="AZ3"/>
  <c r="U62"/>
  <c r="V62"/>
  <c r="W62"/>
  <c r="Y62"/>
  <c r="X62"/>
  <c r="Z62"/>
  <c r="AA62"/>
  <c r="AB62"/>
  <c r="AC62"/>
  <c r="AD62"/>
  <c r="AE62"/>
  <c r="AP62"/>
  <c r="AF62"/>
  <c r="AG62"/>
  <c r="AH62"/>
  <c r="AI62"/>
  <c r="AJ62"/>
  <c r="AK62"/>
  <c r="AL62"/>
  <c r="AM62"/>
  <c r="AN62"/>
  <c r="AO62"/>
  <c r="AR62"/>
  <c r="AQ62"/>
  <c r="AS62"/>
  <c r="AT62"/>
  <c r="AU62"/>
  <c r="AV62"/>
  <c r="AW62"/>
  <c r="AX62"/>
  <c r="D64" i="1"/>
  <c r="AE64"/>
  <c r="BL63" i="5"/>
  <c r="BA63"/>
  <c r="S63"/>
  <c r="Q63"/>
  <c r="O63"/>
  <c r="M63"/>
  <c r="K63"/>
  <c r="I63"/>
  <c r="G63"/>
  <c r="E63"/>
  <c r="C63"/>
  <c r="BA62"/>
  <c r="BA61"/>
  <c r="BA60"/>
  <c r="BA59"/>
  <c r="BA58"/>
  <c r="BA57"/>
  <c r="BA56"/>
  <c r="BA55"/>
  <c r="BA54"/>
  <c r="BM63"/>
  <c r="BK63"/>
  <c r="T63"/>
  <c r="R63"/>
  <c r="P63"/>
  <c r="N63"/>
  <c r="L63"/>
  <c r="J63"/>
  <c r="H63"/>
  <c r="F63"/>
  <c r="D63"/>
  <c r="BA53"/>
  <c r="BA52"/>
  <c r="BA51"/>
  <c r="BA50"/>
  <c r="BA49"/>
  <c r="BA48"/>
  <c r="BA47"/>
  <c r="BA46"/>
  <c r="BA45"/>
  <c r="BA44"/>
  <c r="BA43"/>
  <c r="BA42"/>
  <c r="BA41"/>
  <c r="BA40"/>
  <c r="BA39"/>
  <c r="BA38"/>
  <c r="BA37"/>
  <c r="BA36"/>
  <c r="BA35"/>
  <c r="BA34"/>
  <c r="BA33"/>
  <c r="BA32"/>
  <c r="BA31"/>
  <c r="BA30"/>
  <c r="BA29"/>
  <c r="BA28"/>
  <c r="BA27"/>
  <c r="BA26"/>
  <c r="BA10"/>
  <c r="BA9"/>
  <c r="BA8"/>
  <c r="BA7"/>
  <c r="BA6"/>
  <c r="BA5"/>
  <c r="BA4"/>
  <c r="BA3"/>
  <c r="BA25"/>
  <c r="BA24"/>
  <c r="BA23"/>
  <c r="BA22"/>
  <c r="BA21"/>
  <c r="BA20"/>
  <c r="BA19"/>
  <c r="BA18"/>
  <c r="BA17"/>
  <c r="BA16"/>
  <c r="BA15"/>
  <c r="BA14"/>
  <c r="BA13"/>
  <c r="BA12"/>
  <c r="BA11"/>
  <c r="U63"/>
  <c r="V63"/>
  <c r="W63"/>
  <c r="Y63"/>
  <c r="X63"/>
  <c r="Z63"/>
  <c r="AA63"/>
  <c r="AC63"/>
  <c r="AB63"/>
  <c r="AD63"/>
  <c r="AE63"/>
  <c r="AP63"/>
  <c r="AF63"/>
  <c r="AG63"/>
  <c r="AH63"/>
  <c r="AI63"/>
  <c r="AJ63"/>
  <c r="AK63"/>
  <c r="AL63"/>
  <c r="AM63"/>
  <c r="AN63"/>
  <c r="AO63"/>
  <c r="AR63"/>
  <c r="AQ63"/>
  <c r="AS63"/>
  <c r="AT63"/>
  <c r="AU63"/>
  <c r="AV63"/>
  <c r="AW63"/>
  <c r="AX63"/>
  <c r="BA64"/>
  <c r="AY63"/>
  <c r="BM64"/>
  <c r="BL64"/>
  <c r="AY64"/>
  <c r="AU64"/>
  <c r="AQ64"/>
  <c r="AM64"/>
  <c r="AI64"/>
  <c r="AE64"/>
  <c r="AA64"/>
  <c r="W64"/>
  <c r="S64"/>
  <c r="O64"/>
  <c r="K64"/>
  <c r="G64"/>
  <c r="C64"/>
  <c r="BB61"/>
  <c r="BB57"/>
  <c r="BB53"/>
  <c r="BB49"/>
  <c r="BB45"/>
  <c r="BB41"/>
  <c r="BB37"/>
  <c r="BB33"/>
  <c r="BB29"/>
  <c r="BB25"/>
  <c r="BB21"/>
  <c r="BB17"/>
  <c r="BB13"/>
  <c r="BB10"/>
  <c r="BB6"/>
  <c r="BB64"/>
  <c r="AT64"/>
  <c r="AL64"/>
  <c r="AD64"/>
  <c r="V64"/>
  <c r="N64"/>
  <c r="F64"/>
  <c r="BB56"/>
  <c r="BB48"/>
  <c r="BB40"/>
  <c r="BB32"/>
  <c r="BB24"/>
  <c r="BB16"/>
  <c r="BB5"/>
  <c r="AV64"/>
  <c r="AN64"/>
  <c r="AF64"/>
  <c r="X64"/>
  <c r="P64"/>
  <c r="H64"/>
  <c r="BB62"/>
  <c r="BB54"/>
  <c r="BB46"/>
  <c r="BB38"/>
  <c r="BB30"/>
  <c r="BB22"/>
  <c r="BB14"/>
  <c r="BB3"/>
  <c r="BB52"/>
  <c r="BB36"/>
  <c r="BB20"/>
  <c r="AJ64"/>
  <c r="T64"/>
  <c r="D64"/>
  <c r="BB50"/>
  <c r="BB34"/>
  <c r="BB18"/>
  <c r="BB9"/>
  <c r="BK64"/>
  <c r="AW64"/>
  <c r="AS64"/>
  <c r="AO64"/>
  <c r="AK64"/>
  <c r="AG64"/>
  <c r="AC64"/>
  <c r="Y64"/>
  <c r="U64"/>
  <c r="Q64"/>
  <c r="M64"/>
  <c r="I64"/>
  <c r="E64"/>
  <c r="BB63"/>
  <c r="BB59"/>
  <c r="BB55"/>
  <c r="BB51"/>
  <c r="BB47"/>
  <c r="BB43"/>
  <c r="BB39"/>
  <c r="BB35"/>
  <c r="BB31"/>
  <c r="BB27"/>
  <c r="BB23"/>
  <c r="BB19"/>
  <c r="BB15"/>
  <c r="BB11"/>
  <c r="BB8"/>
  <c r="BB4"/>
  <c r="AX64"/>
  <c r="AP64"/>
  <c r="AH64"/>
  <c r="Z64"/>
  <c r="R64"/>
  <c r="J64"/>
  <c r="BB60"/>
  <c r="BB44"/>
  <c r="BB28"/>
  <c r="BB12"/>
  <c r="AR64"/>
  <c r="AB64"/>
  <c r="L64"/>
  <c r="BB58"/>
  <c r="BB42"/>
  <c r="BB26"/>
  <c r="BB7"/>
  <c r="AZ64"/>
  <c r="D65" i="1"/>
  <c r="AE65"/>
  <c r="BB65" i="5"/>
  <c r="J92" i="1"/>
  <c r="M92"/>
  <c r="BC66" i="5"/>
  <c r="AE66" i="1"/>
  <c r="D66"/>
  <c r="BL65" i="5"/>
  <c r="AX65"/>
  <c r="AT65"/>
  <c r="AP65"/>
  <c r="AL65"/>
  <c r="AH65"/>
  <c r="AD65"/>
  <c r="Z65"/>
  <c r="V65"/>
  <c r="R65"/>
  <c r="N65"/>
  <c r="J65"/>
  <c r="F65"/>
  <c r="BM65"/>
  <c r="AW65"/>
  <c r="AO65"/>
  <c r="AG65"/>
  <c r="Y65"/>
  <c r="Q65"/>
  <c r="I65"/>
  <c r="BC64"/>
  <c r="BC60"/>
  <c r="BC56"/>
  <c r="BC52"/>
  <c r="BC48"/>
  <c r="BC44"/>
  <c r="BC40"/>
  <c r="BC36"/>
  <c r="BC32"/>
  <c r="BC28"/>
  <c r="BC24"/>
  <c r="BC20"/>
  <c r="BC16"/>
  <c r="BC12"/>
  <c r="BC7"/>
  <c r="BC3"/>
  <c r="AQ65"/>
  <c r="AA65"/>
  <c r="K65"/>
  <c r="BC63"/>
  <c r="BC55"/>
  <c r="BC47"/>
  <c r="BC39"/>
  <c r="BC31"/>
  <c r="BC23"/>
  <c r="BC15"/>
  <c r="BC65"/>
  <c r="AM65"/>
  <c r="W65"/>
  <c r="G65"/>
  <c r="BC57"/>
  <c r="BC49"/>
  <c r="BC41"/>
  <c r="BC33"/>
  <c r="BC25"/>
  <c r="BC17"/>
  <c r="BC10"/>
  <c r="BC11"/>
  <c r="BC4"/>
  <c r="BC21"/>
  <c r="BC6"/>
  <c r="AZ65"/>
  <c r="AV65"/>
  <c r="AR65"/>
  <c r="AN65"/>
  <c r="AJ65"/>
  <c r="AF65"/>
  <c r="AB65"/>
  <c r="X65"/>
  <c r="T65"/>
  <c r="P65"/>
  <c r="L65"/>
  <c r="H65"/>
  <c r="D65"/>
  <c r="AS65"/>
  <c r="AK65"/>
  <c r="AC65"/>
  <c r="U65"/>
  <c r="M65"/>
  <c r="E65"/>
  <c r="BC62"/>
  <c r="BC58"/>
  <c r="BC54"/>
  <c r="BC50"/>
  <c r="BC46"/>
  <c r="BC42"/>
  <c r="BC38"/>
  <c r="BC34"/>
  <c r="BC30"/>
  <c r="BC26"/>
  <c r="BC22"/>
  <c r="BC18"/>
  <c r="BC14"/>
  <c r="BC9"/>
  <c r="BC5"/>
  <c r="AY65"/>
  <c r="AI65"/>
  <c r="S65"/>
  <c r="C65"/>
  <c r="BC59"/>
  <c r="BC51"/>
  <c r="BC43"/>
  <c r="BC35"/>
  <c r="BC27"/>
  <c r="BC19"/>
  <c r="BK65"/>
  <c r="AU65"/>
  <c r="AE65"/>
  <c r="O65"/>
  <c r="BC61"/>
  <c r="BC53"/>
  <c r="BC45"/>
  <c r="BC37"/>
  <c r="BC29"/>
  <c r="BC13"/>
  <c r="BC8"/>
  <c r="BA65"/>
  <c r="D67" i="1"/>
  <c r="B67" i="5"/>
  <c r="AE67" i="1"/>
  <c r="BD67" i="5"/>
  <c r="BK66"/>
  <c r="AY66"/>
  <c r="AU66"/>
  <c r="AQ66"/>
  <c r="AM66"/>
  <c r="AI66"/>
  <c r="AE66"/>
  <c r="AA66"/>
  <c r="W66"/>
  <c r="S66"/>
  <c r="O66"/>
  <c r="K66"/>
  <c r="G66"/>
  <c r="C66"/>
  <c r="AX66"/>
  <c r="AP66"/>
  <c r="AH66"/>
  <c r="Z66"/>
  <c r="R66"/>
  <c r="J66"/>
  <c r="BD63"/>
  <c r="BD59"/>
  <c r="BD55"/>
  <c r="BD51"/>
  <c r="BD47"/>
  <c r="BD43"/>
  <c r="BD39"/>
  <c r="BD35"/>
  <c r="BD31"/>
  <c r="BD27"/>
  <c r="BD23"/>
  <c r="BD19"/>
  <c r="BD15"/>
  <c r="BD11"/>
  <c r="BD8"/>
  <c r="BD4"/>
  <c r="AR66"/>
  <c r="AB66"/>
  <c r="L66"/>
  <c r="BD62"/>
  <c r="BD54"/>
  <c r="BD46"/>
  <c r="BD38"/>
  <c r="BD30"/>
  <c r="BD22"/>
  <c r="BD14"/>
  <c r="BD66"/>
  <c r="AN66"/>
  <c r="X66"/>
  <c r="H66"/>
  <c r="BD60"/>
  <c r="BD52"/>
  <c r="BD44"/>
  <c r="BD36"/>
  <c r="BD28"/>
  <c r="BD20"/>
  <c r="BD12"/>
  <c r="BD5"/>
  <c r="BD3"/>
  <c r="BM66"/>
  <c r="BA66"/>
  <c r="AW66"/>
  <c r="AS66"/>
  <c r="AO66"/>
  <c r="AK66"/>
  <c r="AG66"/>
  <c r="AC66"/>
  <c r="Y66"/>
  <c r="U66"/>
  <c r="Q66"/>
  <c r="M66"/>
  <c r="I66"/>
  <c r="E66"/>
  <c r="BD65"/>
  <c r="AT66"/>
  <c r="AL66"/>
  <c r="AD66"/>
  <c r="V66"/>
  <c r="N66"/>
  <c r="F66"/>
  <c r="BD61"/>
  <c r="BD57"/>
  <c r="BD53"/>
  <c r="BD49"/>
  <c r="BD45"/>
  <c r="BD41"/>
  <c r="BD37"/>
  <c r="BD33"/>
  <c r="BD29"/>
  <c r="BD25"/>
  <c r="BD21"/>
  <c r="BD17"/>
  <c r="BD13"/>
  <c r="BD10"/>
  <c r="BD6"/>
  <c r="AZ66"/>
  <c r="AJ66"/>
  <c r="T66"/>
  <c r="D66"/>
  <c r="BD58"/>
  <c r="BD50"/>
  <c r="BD42"/>
  <c r="BD34"/>
  <c r="BD26"/>
  <c r="BD18"/>
  <c r="BL66"/>
  <c r="AV66"/>
  <c r="AF66"/>
  <c r="P66"/>
  <c r="BD64"/>
  <c r="BD56"/>
  <c r="BD48"/>
  <c r="BD40"/>
  <c r="BD32"/>
  <c r="BD24"/>
  <c r="BD16"/>
  <c r="BD9"/>
  <c r="BD7"/>
  <c r="BB66"/>
  <c r="AZ67"/>
  <c r="AV67"/>
  <c r="AR67"/>
  <c r="AN67"/>
  <c r="AJ67"/>
  <c r="AF67"/>
  <c r="AB67"/>
  <c r="X67"/>
  <c r="T67"/>
  <c r="P67"/>
  <c r="L67"/>
  <c r="H67"/>
  <c r="D67"/>
  <c r="BK67"/>
  <c r="AU67"/>
  <c r="AM67"/>
  <c r="AE67"/>
  <c r="W67"/>
  <c r="O67"/>
  <c r="G67"/>
  <c r="BE65"/>
  <c r="BE62"/>
  <c r="BE58"/>
  <c r="BE54"/>
  <c r="BE50"/>
  <c r="BE46"/>
  <c r="BE42"/>
  <c r="BE38"/>
  <c r="BE34"/>
  <c r="BE30"/>
  <c r="BE26"/>
  <c r="BE22"/>
  <c r="BE18"/>
  <c r="BE14"/>
  <c r="BE9"/>
  <c r="BE5"/>
  <c r="BA67"/>
  <c r="AK67"/>
  <c r="U67"/>
  <c r="E67"/>
  <c r="BE57"/>
  <c r="BE49"/>
  <c r="BE41"/>
  <c r="BE33"/>
  <c r="BE25"/>
  <c r="BE17"/>
  <c r="BE6"/>
  <c r="BE67"/>
  <c r="AO67"/>
  <c r="Y67"/>
  <c r="I67"/>
  <c r="BE59"/>
  <c r="BE51"/>
  <c r="BE43"/>
  <c r="BE35"/>
  <c r="BE27"/>
  <c r="BE19"/>
  <c r="BE11"/>
  <c r="BE4"/>
  <c r="BB67"/>
  <c r="BL67"/>
  <c r="AX67"/>
  <c r="AT67"/>
  <c r="AP67"/>
  <c r="AL67"/>
  <c r="AH67"/>
  <c r="AD67"/>
  <c r="Z67"/>
  <c r="V67"/>
  <c r="R67"/>
  <c r="N67"/>
  <c r="J67"/>
  <c r="F67"/>
  <c r="BE66"/>
  <c r="AY67"/>
  <c r="AQ67"/>
  <c r="AI67"/>
  <c r="AA67"/>
  <c r="S67"/>
  <c r="K67"/>
  <c r="C67"/>
  <c r="BE64"/>
  <c r="BE60"/>
  <c r="BE56"/>
  <c r="BE52"/>
  <c r="BE48"/>
  <c r="BE44"/>
  <c r="BE40"/>
  <c r="BE36"/>
  <c r="BE32"/>
  <c r="BE28"/>
  <c r="BE24"/>
  <c r="BE20"/>
  <c r="BE16"/>
  <c r="BE12"/>
  <c r="BE7"/>
  <c r="BE3"/>
  <c r="AS67"/>
  <c r="AC67"/>
  <c r="M67"/>
  <c r="BE61"/>
  <c r="BE53"/>
  <c r="BE45"/>
  <c r="BE37"/>
  <c r="BE29"/>
  <c r="BE21"/>
  <c r="BE13"/>
  <c r="BM67"/>
  <c r="AW67"/>
  <c r="AG67"/>
  <c r="Q67"/>
  <c r="BE63"/>
  <c r="BE55"/>
  <c r="BE47"/>
  <c r="BE39"/>
  <c r="BE31"/>
  <c r="BE23"/>
  <c r="BE15"/>
  <c r="BE8"/>
  <c r="BE10"/>
  <c r="BC67"/>
  <c r="B68"/>
  <c r="D68" i="1"/>
  <c r="AE68"/>
  <c r="AE70"/>
  <c r="D70"/>
  <c r="B69" i="5"/>
  <c r="BF69"/>
  <c r="BK68"/>
  <c r="AY68"/>
  <c r="AU68"/>
  <c r="AQ68"/>
  <c r="AM68"/>
  <c r="AI68"/>
  <c r="AE68"/>
  <c r="AA68"/>
  <c r="W68"/>
  <c r="S68"/>
  <c r="O68"/>
  <c r="K68"/>
  <c r="G68"/>
  <c r="C68"/>
  <c r="BF65"/>
  <c r="AZ68"/>
  <c r="AR68"/>
  <c r="AJ68"/>
  <c r="AB68"/>
  <c r="T68"/>
  <c r="L68"/>
  <c r="D68"/>
  <c r="BF63"/>
  <c r="BF59"/>
  <c r="BF55"/>
  <c r="BF51"/>
  <c r="BF47"/>
  <c r="BF43"/>
  <c r="BF39"/>
  <c r="BF35"/>
  <c r="BF31"/>
  <c r="BF27"/>
  <c r="BF23"/>
  <c r="BF19"/>
  <c r="BF15"/>
  <c r="BF11"/>
  <c r="BF8"/>
  <c r="BF4"/>
  <c r="AX68"/>
  <c r="AP68"/>
  <c r="AH68"/>
  <c r="V68"/>
  <c r="F68"/>
  <c r="BF60"/>
  <c r="BF52"/>
  <c r="BF44"/>
  <c r="BF36"/>
  <c r="BF28"/>
  <c r="BF20"/>
  <c r="BF9"/>
  <c r="R68"/>
  <c r="BF62"/>
  <c r="BF54"/>
  <c r="BF46"/>
  <c r="BF38"/>
  <c r="BF30"/>
  <c r="BF22"/>
  <c r="BF14"/>
  <c r="BF3"/>
  <c r="BF5"/>
  <c r="BC68"/>
  <c r="BF18"/>
  <c r="BF12"/>
  <c r="BM68"/>
  <c r="BA68"/>
  <c r="AW68"/>
  <c r="AS68"/>
  <c r="AO68"/>
  <c r="AK68"/>
  <c r="AG68"/>
  <c r="AC68"/>
  <c r="Y68"/>
  <c r="U68"/>
  <c r="Q68"/>
  <c r="M68"/>
  <c r="I68"/>
  <c r="E68"/>
  <c r="BF67"/>
  <c r="BL68"/>
  <c r="AV68"/>
  <c r="AN68"/>
  <c r="AF68"/>
  <c r="X68"/>
  <c r="P68"/>
  <c r="H68"/>
  <c r="BF66"/>
  <c r="BF61"/>
  <c r="BF57"/>
  <c r="BF53"/>
  <c r="BF49"/>
  <c r="BF45"/>
  <c r="BF41"/>
  <c r="BF37"/>
  <c r="BF33"/>
  <c r="BF29"/>
  <c r="BF25"/>
  <c r="BF21"/>
  <c r="BF17"/>
  <c r="BF13"/>
  <c r="BF10"/>
  <c r="BF6"/>
  <c r="BF68"/>
  <c r="AT68"/>
  <c r="AL68"/>
  <c r="AD68"/>
  <c r="N68"/>
  <c r="BF64"/>
  <c r="BF56"/>
  <c r="BF48"/>
  <c r="BF40"/>
  <c r="BF32"/>
  <c r="BF24"/>
  <c r="BF16"/>
  <c r="Z68"/>
  <c r="J68"/>
  <c r="BF58"/>
  <c r="BF50"/>
  <c r="BF42"/>
  <c r="BF34"/>
  <c r="BF26"/>
  <c r="BF7"/>
  <c r="BB68"/>
  <c r="BD68"/>
  <c r="BE68"/>
  <c r="AZ69"/>
  <c r="AV69"/>
  <c r="AR69"/>
  <c r="AN69"/>
  <c r="AJ69"/>
  <c r="AF69"/>
  <c r="AB69"/>
  <c r="X69"/>
  <c r="T69"/>
  <c r="P69"/>
  <c r="L69"/>
  <c r="H69"/>
  <c r="D69"/>
  <c r="BG66"/>
  <c r="BM69"/>
  <c r="AW69"/>
  <c r="AO69"/>
  <c r="AG69"/>
  <c r="Y69"/>
  <c r="Q69"/>
  <c r="I69"/>
  <c r="BG67"/>
  <c r="BG60"/>
  <c r="BG56"/>
  <c r="BG52"/>
  <c r="BG48"/>
  <c r="BG44"/>
  <c r="BG40"/>
  <c r="BG36"/>
  <c r="BG32"/>
  <c r="BG28"/>
  <c r="BG24"/>
  <c r="BG20"/>
  <c r="BG16"/>
  <c r="BG12"/>
  <c r="BG7"/>
  <c r="BG3"/>
  <c r="BG69"/>
  <c r="AU69"/>
  <c r="AM69"/>
  <c r="AE69"/>
  <c r="W69"/>
  <c r="O69"/>
  <c r="G69"/>
  <c r="BG59"/>
  <c r="BG43"/>
  <c r="BG27"/>
  <c r="BG11"/>
  <c r="BG57"/>
  <c r="BG41"/>
  <c r="BG25"/>
  <c r="BG10"/>
  <c r="BD69"/>
  <c r="BL69"/>
  <c r="AX69"/>
  <c r="AT69"/>
  <c r="AP69"/>
  <c r="AL69"/>
  <c r="AH69"/>
  <c r="AD69"/>
  <c r="Z69"/>
  <c r="V69"/>
  <c r="R69"/>
  <c r="N69"/>
  <c r="J69"/>
  <c r="F69"/>
  <c r="BG68"/>
  <c r="BG64"/>
  <c r="BA69"/>
  <c r="AS69"/>
  <c r="AK69"/>
  <c r="AC69"/>
  <c r="U69"/>
  <c r="M69"/>
  <c r="E69"/>
  <c r="BG62"/>
  <c r="BG58"/>
  <c r="BG54"/>
  <c r="BG50"/>
  <c r="BG46"/>
  <c r="BG42"/>
  <c r="BG38"/>
  <c r="BG34"/>
  <c r="BG30"/>
  <c r="BG26"/>
  <c r="BG22"/>
  <c r="BG18"/>
  <c r="BG14"/>
  <c r="BG9"/>
  <c r="BG5"/>
  <c r="BK69"/>
  <c r="AY69"/>
  <c r="AQ69"/>
  <c r="AI69"/>
  <c r="AA69"/>
  <c r="S69"/>
  <c r="K69"/>
  <c r="C69"/>
  <c r="BG63"/>
  <c r="BG55"/>
  <c r="BG47"/>
  <c r="BG39"/>
  <c r="BG31"/>
  <c r="BG23"/>
  <c r="BG15"/>
  <c r="BG8"/>
  <c r="BG61"/>
  <c r="BG53"/>
  <c r="BG45"/>
  <c r="BG37"/>
  <c r="BG29"/>
  <c r="BG21"/>
  <c r="BG13"/>
  <c r="BG6"/>
  <c r="BC69"/>
  <c r="BG65"/>
  <c r="BG51"/>
  <c r="BG35"/>
  <c r="BG19"/>
  <c r="BG4"/>
  <c r="BG49"/>
  <c r="BG33"/>
  <c r="BG17"/>
  <c r="BB69"/>
  <c r="BE69"/>
  <c r="B70"/>
  <c r="D71" i="1"/>
  <c r="AE71"/>
  <c r="D72"/>
  <c r="AE72"/>
  <c r="B71" i="5"/>
  <c r="BH71"/>
  <c r="BK70"/>
  <c r="AY70"/>
  <c r="AU70"/>
  <c r="AQ70"/>
  <c r="AM70"/>
  <c r="AI70"/>
  <c r="AE70"/>
  <c r="AA70"/>
  <c r="W70"/>
  <c r="S70"/>
  <c r="O70"/>
  <c r="K70"/>
  <c r="G70"/>
  <c r="C70"/>
  <c r="BH67"/>
  <c r="AX70"/>
  <c r="AP70"/>
  <c r="AH70"/>
  <c r="Z70"/>
  <c r="R70"/>
  <c r="J70"/>
  <c r="BH68"/>
  <c r="BH63"/>
  <c r="BH59"/>
  <c r="BH55"/>
  <c r="BH51"/>
  <c r="BH47"/>
  <c r="BH43"/>
  <c r="BH39"/>
  <c r="BH35"/>
  <c r="BH31"/>
  <c r="BH27"/>
  <c r="BH23"/>
  <c r="BH19"/>
  <c r="BH15"/>
  <c r="BH11"/>
  <c r="BH8"/>
  <c r="BH4"/>
  <c r="BH70"/>
  <c r="AV70"/>
  <c r="AN70"/>
  <c r="AF70"/>
  <c r="X70"/>
  <c r="P70"/>
  <c r="H70"/>
  <c r="BH66"/>
  <c r="BH58"/>
  <c r="BH50"/>
  <c r="BH42"/>
  <c r="BH34"/>
  <c r="BH26"/>
  <c r="BH18"/>
  <c r="BH7"/>
  <c r="BH60"/>
  <c r="BH52"/>
  <c r="BH44"/>
  <c r="BH36"/>
  <c r="BH28"/>
  <c r="BH20"/>
  <c r="BH12"/>
  <c r="BH5"/>
  <c r="BC70"/>
  <c r="BE70"/>
  <c r="BD70"/>
  <c r="BM70"/>
  <c r="BA70"/>
  <c r="AW70"/>
  <c r="AS70"/>
  <c r="AO70"/>
  <c r="AK70"/>
  <c r="AG70"/>
  <c r="AC70"/>
  <c r="Y70"/>
  <c r="U70"/>
  <c r="Q70"/>
  <c r="M70"/>
  <c r="I70"/>
  <c r="E70"/>
  <c r="BH69"/>
  <c r="BH65"/>
  <c r="AT70"/>
  <c r="AL70"/>
  <c r="AD70"/>
  <c r="V70"/>
  <c r="N70"/>
  <c r="F70"/>
  <c r="BH64"/>
  <c r="BH61"/>
  <c r="BH57"/>
  <c r="BH53"/>
  <c r="BH49"/>
  <c r="BH45"/>
  <c r="BH41"/>
  <c r="BH37"/>
  <c r="BH33"/>
  <c r="BH29"/>
  <c r="BH25"/>
  <c r="BH21"/>
  <c r="BH17"/>
  <c r="BH13"/>
  <c r="BH10"/>
  <c r="BH6"/>
  <c r="BL70"/>
  <c r="AZ70"/>
  <c r="AR70"/>
  <c r="AJ70"/>
  <c r="AB70"/>
  <c r="T70"/>
  <c r="L70"/>
  <c r="D70"/>
  <c r="BH62"/>
  <c r="BH54"/>
  <c r="BH46"/>
  <c r="BH38"/>
  <c r="BH30"/>
  <c r="BH22"/>
  <c r="BH14"/>
  <c r="BH3"/>
  <c r="BH56"/>
  <c r="BH48"/>
  <c r="BH40"/>
  <c r="BH32"/>
  <c r="BH24"/>
  <c r="BH16"/>
  <c r="BH9"/>
  <c r="BB70"/>
  <c r="BF70"/>
  <c r="BG70"/>
  <c r="AD63" i="1"/>
  <c r="AD76"/>
  <c r="AE73"/>
  <c r="D73"/>
  <c r="B72" i="5"/>
  <c r="BI72"/>
  <c r="AZ71"/>
  <c r="AV71"/>
  <c r="AR71"/>
  <c r="AN71"/>
  <c r="AJ71"/>
  <c r="AF71"/>
  <c r="AB71"/>
  <c r="X71"/>
  <c r="T71"/>
  <c r="P71"/>
  <c r="L71"/>
  <c r="H71"/>
  <c r="D71"/>
  <c r="BI68"/>
  <c r="BI64"/>
  <c r="AY71"/>
  <c r="AQ71"/>
  <c r="AI71"/>
  <c r="AA71"/>
  <c r="S71"/>
  <c r="K71"/>
  <c r="C71"/>
  <c r="BI65"/>
  <c r="BI60"/>
  <c r="BI56"/>
  <c r="BI52"/>
  <c r="BI48"/>
  <c r="BI44"/>
  <c r="BI40"/>
  <c r="BI36"/>
  <c r="BI32"/>
  <c r="BI28"/>
  <c r="BI24"/>
  <c r="BI20"/>
  <c r="BI16"/>
  <c r="BI12"/>
  <c r="BI7"/>
  <c r="BI3"/>
  <c r="BI71"/>
  <c r="AW71"/>
  <c r="AO71"/>
  <c r="AG71"/>
  <c r="Y71"/>
  <c r="Q71"/>
  <c r="I71"/>
  <c r="BI67"/>
  <c r="BI57"/>
  <c r="BI49"/>
  <c r="BI41"/>
  <c r="BI33"/>
  <c r="BI25"/>
  <c r="BI17"/>
  <c r="BI10"/>
  <c r="BI59"/>
  <c r="BI51"/>
  <c r="BI43"/>
  <c r="BI35"/>
  <c r="BI27"/>
  <c r="BI19"/>
  <c r="BI4"/>
  <c r="BD71"/>
  <c r="BL71"/>
  <c r="AX71"/>
  <c r="AT71"/>
  <c r="AP71"/>
  <c r="AL71"/>
  <c r="AH71"/>
  <c r="AD71"/>
  <c r="Z71"/>
  <c r="V71"/>
  <c r="R71"/>
  <c r="N71"/>
  <c r="J71"/>
  <c r="F71"/>
  <c r="BI70"/>
  <c r="BI66"/>
  <c r="BK71"/>
  <c r="AU71"/>
  <c r="AM71"/>
  <c r="AE71"/>
  <c r="W71"/>
  <c r="O71"/>
  <c r="G71"/>
  <c r="BI69"/>
  <c r="BI62"/>
  <c r="BI58"/>
  <c r="BI54"/>
  <c r="BI50"/>
  <c r="BI46"/>
  <c r="BI42"/>
  <c r="BI38"/>
  <c r="BI34"/>
  <c r="BI30"/>
  <c r="BI26"/>
  <c r="BI22"/>
  <c r="BI18"/>
  <c r="BI14"/>
  <c r="BI9"/>
  <c r="BI5"/>
  <c r="BM71"/>
  <c r="BA71"/>
  <c r="AS71"/>
  <c r="AK71"/>
  <c r="AC71"/>
  <c r="U71"/>
  <c r="M71"/>
  <c r="E71"/>
  <c r="BI61"/>
  <c r="BI53"/>
  <c r="BI45"/>
  <c r="BI37"/>
  <c r="BI29"/>
  <c r="BI21"/>
  <c r="BI13"/>
  <c r="BI63"/>
  <c r="BI55"/>
  <c r="BI47"/>
  <c r="BI39"/>
  <c r="BI31"/>
  <c r="BI23"/>
  <c r="BI15"/>
  <c r="BI8"/>
  <c r="BI6"/>
  <c r="BC71"/>
  <c r="BE71"/>
  <c r="BI11"/>
  <c r="BB71"/>
  <c r="BF71"/>
  <c r="BG71"/>
  <c r="M3"/>
  <c r="T16"/>
  <c r="BL11"/>
  <c r="BL16"/>
  <c r="BL3"/>
  <c r="L11"/>
  <c r="S11"/>
  <c r="K3"/>
  <c r="I11"/>
  <c r="BM11"/>
  <c r="O4"/>
  <c r="T3"/>
  <c r="J4"/>
  <c r="J3"/>
  <c r="P4"/>
  <c r="BM16"/>
  <c r="M4"/>
  <c r="Q16"/>
  <c r="M11"/>
  <c r="BL4"/>
  <c r="P3"/>
  <c r="I3"/>
  <c r="J5"/>
  <c r="R16"/>
  <c r="J11"/>
  <c r="P11"/>
  <c r="BM5"/>
  <c r="R3"/>
  <c r="S3"/>
  <c r="L16"/>
  <c r="T11"/>
  <c r="R11"/>
  <c r="P16"/>
  <c r="C16"/>
  <c r="K4"/>
  <c r="N3"/>
  <c r="N4"/>
  <c r="S4"/>
  <c r="N16"/>
  <c r="I16"/>
  <c r="R4"/>
  <c r="L3"/>
  <c r="BM4"/>
  <c r="O16"/>
  <c r="BK4"/>
  <c r="C11"/>
  <c r="R5"/>
  <c r="Q3"/>
  <c r="O3"/>
  <c r="BK11"/>
  <c r="S16"/>
  <c r="Q4"/>
  <c r="BK16"/>
  <c r="K6"/>
  <c r="BK3"/>
  <c r="K11"/>
  <c r="N11"/>
  <c r="Q11"/>
  <c r="T4"/>
  <c r="K16"/>
  <c r="M16"/>
  <c r="O5"/>
  <c r="L4"/>
  <c r="O11"/>
  <c r="BM3"/>
  <c r="J16"/>
  <c r="S5"/>
  <c r="T5"/>
  <c r="BK5"/>
  <c r="BL5"/>
  <c r="K7"/>
  <c r="R6"/>
  <c r="S6"/>
  <c r="O6"/>
  <c r="L6"/>
  <c r="BK7"/>
  <c r="Q5"/>
  <c r="P6"/>
  <c r="L5"/>
  <c r="K5"/>
  <c r="N5"/>
  <c r="M5"/>
  <c r="BM6"/>
  <c r="Q6"/>
  <c r="BL6"/>
  <c r="S8"/>
  <c r="L7"/>
  <c r="T6"/>
  <c r="P5"/>
  <c r="T7"/>
  <c r="P7"/>
  <c r="O7"/>
  <c r="S7"/>
  <c r="R7"/>
  <c r="P8"/>
  <c r="BK6"/>
  <c r="S9"/>
  <c r="Q7"/>
  <c r="BM8"/>
  <c r="M6"/>
  <c r="M7"/>
  <c r="N7"/>
  <c r="T8"/>
  <c r="N8"/>
  <c r="BL7"/>
  <c r="N6"/>
  <c r="Q8"/>
  <c r="BM7"/>
  <c r="S10"/>
  <c r="BM9"/>
  <c r="BK9"/>
  <c r="O8"/>
  <c r="O9"/>
  <c r="P9"/>
  <c r="R8"/>
  <c r="P10"/>
  <c r="R9"/>
  <c r="BK8"/>
  <c r="R10"/>
  <c r="BL8"/>
  <c r="BL9"/>
  <c r="BM10"/>
  <c r="Q10"/>
  <c r="BK10"/>
  <c r="T10"/>
  <c r="Q12"/>
  <c r="S12"/>
  <c r="BM12"/>
  <c r="T9"/>
  <c r="T13"/>
  <c r="R12"/>
  <c r="BL12"/>
  <c r="BM14"/>
  <c r="S13"/>
  <c r="BK12"/>
  <c r="Q9"/>
  <c r="BL10"/>
  <c r="R13"/>
  <c r="Q13"/>
  <c r="BK13"/>
  <c r="BM13"/>
  <c r="T12"/>
  <c r="T15"/>
  <c r="S14"/>
  <c r="R14"/>
  <c r="T14"/>
  <c r="BL13"/>
  <c r="S15"/>
  <c r="BL14"/>
  <c r="BK15"/>
  <c r="BM15"/>
  <c r="BM17"/>
  <c r="BL15"/>
  <c r="BK18"/>
  <c r="BL17"/>
  <c r="BL20"/>
  <c r="T17"/>
  <c r="BK14"/>
  <c r="BK17"/>
  <c r="BL18"/>
  <c r="BK19"/>
  <c r="BM18"/>
  <c r="BL19"/>
  <c r="BM20"/>
  <c r="BK20"/>
  <c r="BM19"/>
  <c r="BK21"/>
  <c r="BL21"/>
  <c r="BM21"/>
  <c r="BM22"/>
  <c r="BL22"/>
  <c r="BK22"/>
  <c r="G16"/>
  <c r="H16"/>
  <c r="H11"/>
  <c r="D74" i="1"/>
  <c r="AE74"/>
  <c r="BK72" i="5"/>
  <c r="AY72"/>
  <c r="AU72"/>
  <c r="AQ72"/>
  <c r="AM72"/>
  <c r="AI72"/>
  <c r="AE72"/>
  <c r="AA72"/>
  <c r="W72"/>
  <c r="S72"/>
  <c r="O72"/>
  <c r="K72"/>
  <c r="G72"/>
  <c r="C72"/>
  <c r="BJ69"/>
  <c r="BJ65"/>
  <c r="AZ72"/>
  <c r="AR72"/>
  <c r="AJ72"/>
  <c r="AB72"/>
  <c r="T72"/>
  <c r="L72"/>
  <c r="D72"/>
  <c r="BJ66"/>
  <c r="BJ61"/>
  <c r="BJ57"/>
  <c r="BJ53"/>
  <c r="BJ49"/>
  <c r="BJ45"/>
  <c r="BJ41"/>
  <c r="BJ37"/>
  <c r="BJ33"/>
  <c r="BJ29"/>
  <c r="BJ25"/>
  <c r="BJ21"/>
  <c r="BJ17"/>
  <c r="BJ13"/>
  <c r="BJ10"/>
  <c r="BJ6"/>
  <c r="BJ72"/>
  <c r="AT72"/>
  <c r="AL72"/>
  <c r="AD72"/>
  <c r="V72"/>
  <c r="N72"/>
  <c r="F72"/>
  <c r="BJ60"/>
  <c r="BJ52"/>
  <c r="BJ44"/>
  <c r="BJ36"/>
  <c r="BJ28"/>
  <c r="BJ20"/>
  <c r="BJ12"/>
  <c r="BJ64"/>
  <c r="BJ58"/>
  <c r="BJ50"/>
  <c r="BJ42"/>
  <c r="BJ34"/>
  <c r="BJ26"/>
  <c r="BJ18"/>
  <c r="BJ7"/>
  <c r="BJ5"/>
  <c r="BC72"/>
  <c r="BE72"/>
  <c r="BG72"/>
  <c r="BD72"/>
  <c r="BM72"/>
  <c r="BA72"/>
  <c r="AW72"/>
  <c r="AS72"/>
  <c r="AO72"/>
  <c r="AK72"/>
  <c r="AG72"/>
  <c r="AC72"/>
  <c r="Y72"/>
  <c r="U72"/>
  <c r="Q72"/>
  <c r="M72"/>
  <c r="I72"/>
  <c r="E72"/>
  <c r="BJ71"/>
  <c r="BJ67"/>
  <c r="BL72"/>
  <c r="AV72"/>
  <c r="AN72"/>
  <c r="AF72"/>
  <c r="X72"/>
  <c r="P72"/>
  <c r="H72"/>
  <c r="BJ70"/>
  <c r="BJ63"/>
  <c r="BJ59"/>
  <c r="BJ55"/>
  <c r="BJ51"/>
  <c r="BJ47"/>
  <c r="BJ43"/>
  <c r="BJ39"/>
  <c r="BJ35"/>
  <c r="BJ31"/>
  <c r="BJ27"/>
  <c r="BJ23"/>
  <c r="BJ19"/>
  <c r="BJ15"/>
  <c r="BJ11"/>
  <c r="BJ8"/>
  <c r="BJ4"/>
  <c r="AX72"/>
  <c r="AP72"/>
  <c r="AH72"/>
  <c r="Z72"/>
  <c r="R72"/>
  <c r="J72"/>
  <c r="BJ68"/>
  <c r="BJ56"/>
  <c r="BJ48"/>
  <c r="BJ40"/>
  <c r="BJ32"/>
  <c r="BJ24"/>
  <c r="BJ16"/>
  <c r="BJ9"/>
  <c r="BJ62"/>
  <c r="BJ54"/>
  <c r="BJ46"/>
  <c r="BJ38"/>
  <c r="BJ30"/>
  <c r="BJ22"/>
  <c r="BJ14"/>
  <c r="BJ3"/>
  <c r="BB72"/>
  <c r="BF72"/>
  <c r="BH72"/>
  <c r="AE76" i="1"/>
  <c r="D75"/>
  <c r="D76"/>
</calcChain>
</file>

<file path=xl/sharedStrings.xml><?xml version="1.0" encoding="utf-8"?>
<sst xmlns="http://schemas.openxmlformats.org/spreadsheetml/2006/main" count="1309" uniqueCount="421">
  <si>
    <t>Age</t>
  </si>
  <si>
    <t>HS</t>
  </si>
  <si>
    <t>Nov</t>
  </si>
  <si>
    <t>O</t>
  </si>
  <si>
    <t>Sex</t>
  </si>
  <si>
    <t>M</t>
  </si>
  <si>
    <t>W</t>
  </si>
  <si>
    <t>Master</t>
  </si>
  <si>
    <t>Mixed</t>
  </si>
  <si>
    <t>Mixed 2x</t>
  </si>
  <si>
    <t>Mixed 4x</t>
  </si>
  <si>
    <t>Description</t>
  </si>
  <si>
    <t>Jr</t>
  </si>
  <si>
    <t>Club</t>
  </si>
  <si>
    <t>RC Event</t>
  </si>
  <si>
    <t>Mixed 8+</t>
  </si>
  <si>
    <t>LUNCH</t>
  </si>
  <si>
    <t>M Masters 1x</t>
  </si>
  <si>
    <t>M Senior Master 1x</t>
  </si>
  <si>
    <t>M Grand Master 1x</t>
  </si>
  <si>
    <t>M Veteran 1x</t>
  </si>
  <si>
    <t>M Novice 4+</t>
  </si>
  <si>
    <t>M Junior 4+</t>
  </si>
  <si>
    <t>M Open 1x</t>
  </si>
  <si>
    <t>M Ltwt 1x</t>
  </si>
  <si>
    <t>M Club 1x</t>
  </si>
  <si>
    <t>M Novice 1x</t>
  </si>
  <si>
    <t>M Ltwt 4+</t>
  </si>
  <si>
    <t>M Open 4+</t>
  </si>
  <si>
    <t>M Club 8+</t>
  </si>
  <si>
    <t>M Novice 8+</t>
  </si>
  <si>
    <t xml:space="preserve">M Junior 8+ </t>
  </si>
  <si>
    <t>M 4x</t>
  </si>
  <si>
    <t>M Ltwt 8+</t>
  </si>
  <si>
    <t>M Open 2x</t>
  </si>
  <si>
    <t>M Master 2x</t>
  </si>
  <si>
    <t>M Club 2x</t>
  </si>
  <si>
    <t>M 2-</t>
  </si>
  <si>
    <t>M Open 8+</t>
  </si>
  <si>
    <t>W Master 1x</t>
  </si>
  <si>
    <t>W Senior Master 1x</t>
  </si>
  <si>
    <t>W Grand Master 1x</t>
  </si>
  <si>
    <t>W Veterans 1x</t>
  </si>
  <si>
    <t>W 4x</t>
  </si>
  <si>
    <t>W Novice 4+</t>
  </si>
  <si>
    <t>W Open 2x</t>
  </si>
  <si>
    <t>W Master 2x</t>
  </si>
  <si>
    <t>W Open 1x</t>
  </si>
  <si>
    <t>W Novice 8+</t>
  </si>
  <si>
    <t>W 2-</t>
  </si>
  <si>
    <t>W Open 4+</t>
  </si>
  <si>
    <t>W Open 8+</t>
  </si>
  <si>
    <t>M Masters 4+</t>
  </si>
  <si>
    <t>W Masters 4+</t>
  </si>
  <si>
    <t>M Masters 8+</t>
  </si>
  <si>
    <t>W Masters 8+</t>
  </si>
  <si>
    <t>W Junior 4+ (HS)</t>
  </si>
  <si>
    <t>W Junior 8+ (HS)</t>
  </si>
  <si>
    <t>W Club 2x **</t>
  </si>
  <si>
    <t>W Ltwt 1x **</t>
  </si>
  <si>
    <t>W Club 1x **</t>
  </si>
  <si>
    <t>W Novice 1x  **</t>
  </si>
  <si>
    <t>W Club 8+  **</t>
  </si>
  <si>
    <t>W Ltwt 4+  **</t>
  </si>
  <si>
    <t>FINAL CALL</t>
  </si>
  <si>
    <t>START TIME</t>
  </si>
  <si>
    <t>Boat Class</t>
  </si>
  <si>
    <t>Wgt</t>
  </si>
  <si>
    <t>Ltwt</t>
  </si>
  <si>
    <t>4x</t>
  </si>
  <si>
    <t>2x</t>
  </si>
  <si>
    <t>W Junior Novice 8+</t>
  </si>
  <si>
    <t>W Ltwt 8+</t>
  </si>
  <si>
    <t>W Junior Ltwt 8+ (HS)</t>
  </si>
  <si>
    <t>RC #</t>
  </si>
  <si>
    <t>Dock Throughput
Athletes/Hour</t>
  </si>
  <si>
    <t>RC Counts</t>
  </si>
  <si>
    <t>Y</t>
  </si>
  <si>
    <t>HC</t>
  </si>
  <si>
    <t>W Junior Ltwt 4+ (HS)</t>
  </si>
  <si>
    <t>BBoatOffset</t>
  </si>
  <si>
    <t>Class</t>
  </si>
  <si>
    <t>CY
 #boats</t>
  </si>
  <si>
    <t>Required
Big Event Min Offset</t>
  </si>
  <si>
    <t>M Rec Boat 1x</t>
  </si>
  <si>
    <t>W Rec Boat 1x</t>
  </si>
  <si>
    <t>M Junior Novice 8+</t>
  </si>
  <si>
    <t>#Athletes</t>
  </si>
  <si>
    <t>1x</t>
  </si>
  <si>
    <t>2-</t>
  </si>
  <si>
    <t>8+</t>
  </si>
  <si>
    <t>4+</t>
  </si>
  <si>
    <t>CY cume #boats</t>
  </si>
  <si>
    <t>CY #athl</t>
  </si>
  <si>
    <t>CY cume #athl</t>
  </si>
  <si>
    <t>W Junior 4x (HS)</t>
  </si>
  <si>
    <t>Total</t>
  </si>
  <si>
    <t>PY #athl</t>
  </si>
  <si>
    <t>PY
#boats</t>
  </si>
  <si>
    <t>Start duration, min</t>
  </si>
  <si>
    <t>M Junior Ltwt 4+</t>
  </si>
  <si>
    <t>Entries</t>
  </si>
  <si>
    <t>W Junior 2x **</t>
  </si>
  <si>
    <t>Event</t>
  </si>
  <si>
    <t>W Jr 2-</t>
  </si>
  <si>
    <t>$fee</t>
  </si>
  <si>
    <t>$uml-fee</t>
  </si>
  <si>
    <t>M Junior 4x (HS)</t>
  </si>
  <si>
    <t>Boats by Class</t>
  </si>
  <si>
    <t>T</t>
  </si>
  <si>
    <t>delta</t>
  </si>
  <si>
    <t>current schedule</t>
  </si>
  <si>
    <t>Start</t>
  </si>
  <si>
    <t>Calculators</t>
  </si>
  <si>
    <t xml:space="preserve">W Jr Ltwt 1x </t>
  </si>
  <si>
    <t>SubAge</t>
  </si>
  <si>
    <t>sm</t>
  </si>
  <si>
    <t>gm</t>
  </si>
  <si>
    <t>v</t>
  </si>
  <si>
    <t>rec</t>
  </si>
  <si>
    <t>jr</t>
  </si>
  <si>
    <t>RC Code</t>
  </si>
  <si>
    <t>MM101</t>
  </si>
  <si>
    <t>MM102</t>
  </si>
  <si>
    <t>MM103</t>
  </si>
  <si>
    <t>MM104</t>
  </si>
  <si>
    <t>WM105</t>
  </si>
  <si>
    <t>WM106</t>
  </si>
  <si>
    <t>WM107</t>
  </si>
  <si>
    <t>WM108</t>
  </si>
  <si>
    <t>MO109</t>
  </si>
  <si>
    <t>WO110</t>
  </si>
  <si>
    <t>WM111</t>
  </si>
  <si>
    <t>MJ112</t>
  </si>
  <si>
    <t>WJ113</t>
  </si>
  <si>
    <t>MM114</t>
  </si>
  <si>
    <t>MM115</t>
  </si>
  <si>
    <t>WM116</t>
  </si>
  <si>
    <t>MN117</t>
  </si>
  <si>
    <t>MN118</t>
  </si>
  <si>
    <t>MN119</t>
  </si>
  <si>
    <t>WN120</t>
  </si>
  <si>
    <t>WJ121</t>
  </si>
  <si>
    <t>WC122</t>
  </si>
  <si>
    <t>WO123</t>
  </si>
  <si>
    <t>WM124</t>
  </si>
  <si>
    <t>MJ125</t>
  </si>
  <si>
    <t>MO126</t>
  </si>
  <si>
    <t>MO127</t>
  </si>
  <si>
    <t>MC128</t>
  </si>
  <si>
    <t>MN129</t>
  </si>
  <si>
    <t>WN130</t>
  </si>
  <si>
    <t>WJ131</t>
  </si>
  <si>
    <t>WM132</t>
  </si>
  <si>
    <t>MM133</t>
  </si>
  <si>
    <t>MC134</t>
  </si>
  <si>
    <t>WC135</t>
  </si>
  <si>
    <t>MO136</t>
  </si>
  <si>
    <t>MM137</t>
  </si>
  <si>
    <t>MO138</t>
  </si>
  <si>
    <t>WO139</t>
  </si>
  <si>
    <t>WO140</t>
  </si>
  <si>
    <t>WJ141</t>
  </si>
  <si>
    <t>WC142</t>
  </si>
  <si>
    <t>WN143</t>
  </si>
  <si>
    <t>MO144</t>
  </si>
  <si>
    <t>MJ145</t>
  </si>
  <si>
    <t>WJ146</t>
  </si>
  <si>
    <t>WN148</t>
  </si>
  <si>
    <t>WJ149</t>
  </si>
  <si>
    <t>MO150</t>
  </si>
  <si>
    <t>WO151</t>
  </si>
  <si>
    <t>WO152</t>
  </si>
  <si>
    <t>MM153</t>
  </si>
  <si>
    <t>MO154</t>
  </si>
  <si>
    <t>WO155</t>
  </si>
  <si>
    <t>WH156</t>
  </si>
  <si>
    <t>WM157</t>
  </si>
  <si>
    <t>WJ158</t>
  </si>
  <si>
    <t>MO159</t>
  </si>
  <si>
    <t>MM160</t>
  </si>
  <si>
    <t>MC161</t>
  </si>
  <si>
    <t>MO162</t>
  </si>
  <si>
    <t>WO163</t>
  </si>
  <si>
    <t>ARRAY CODE</t>
  </si>
  <si>
    <t>Medals</t>
  </si>
  <si>
    <t>Med/Evt</t>
  </si>
  <si>
    <t>#Evts</t>
  </si>
  <si>
    <t>MJN125</t>
  </si>
  <si>
    <t>Jr Nov</t>
  </si>
  <si>
    <t>M Junior Novice 4+</t>
  </si>
  <si>
    <t>WJN131</t>
  </si>
  <si>
    <t>W Junior Novice 4+ (HS)</t>
  </si>
  <si>
    <t>W Junior Novice 2x **</t>
  </si>
  <si>
    <t>WJ167</t>
  </si>
  <si>
    <t>W Jr Novice 1x</t>
  </si>
  <si>
    <t>MJ168</t>
  </si>
  <si>
    <t>M Junior 2x</t>
  </si>
  <si>
    <t>M Jr Novice 4x (HS)</t>
  </si>
  <si>
    <t>MJ169</t>
  </si>
  <si>
    <t>MJ170</t>
  </si>
  <si>
    <t>M Jr Ltwt 1x</t>
  </si>
  <si>
    <t>WJ171</t>
  </si>
  <si>
    <t>W Jr Ltwt 2x</t>
  </si>
  <si>
    <t>W Jr 1x</t>
  </si>
  <si>
    <t>WJN121</t>
  </si>
  <si>
    <t>Rd15</t>
  </si>
  <si>
    <t>boats</t>
  </si>
  <si>
    <t>athletes</t>
  </si>
  <si>
    <t>MJ172</t>
  </si>
  <si>
    <t>M Jr 1x</t>
  </si>
  <si>
    <t>Boats</t>
  </si>
  <si>
    <t>Athletes</t>
  </si>
  <si>
    <t>a</t>
  </si>
  <si>
    <t>b</t>
  </si>
  <si>
    <t>c</t>
  </si>
  <si>
    <t>Row Labels</t>
  </si>
  <si>
    <t>Grand Total</t>
  </si>
  <si>
    <t>Sum of Athletes</t>
  </si>
  <si>
    <t>Values</t>
  </si>
  <si>
    <t>Sum of Boats</t>
  </si>
  <si>
    <t>rd</t>
  </si>
  <si>
    <t>M Masters 4x</t>
  </si>
  <si>
    <t xml:space="preserve">FIRST CALL </t>
  </si>
  <si>
    <t>Analysis of Launch Times, 1x and 2x</t>
  </si>
  <si>
    <t>2014 Textile River Regatta</t>
  </si>
  <si>
    <t>Mens Masters 1x</t>
  </si>
  <si>
    <t>Mens Senior Masters 1x</t>
  </si>
  <si>
    <t>Mens Grand Masters 1x</t>
  </si>
  <si>
    <t>Mens Veterans 1x</t>
  </si>
  <si>
    <t>Womens Masters 1x</t>
  </si>
  <si>
    <t>Womens Senior Masters 1x</t>
  </si>
  <si>
    <t>Womens Grand Masters 1x</t>
  </si>
  <si>
    <t>Womens Veterans 1x</t>
  </si>
  <si>
    <t>Womens Masters 4x</t>
  </si>
  <si>
    <t>Mens Jr 4x</t>
  </si>
  <si>
    <t>Womens Jr 4x</t>
  </si>
  <si>
    <t>Mens Masters 8+</t>
  </si>
  <si>
    <t>Womens Masters 8+</t>
  </si>
  <si>
    <t>Mens Novice 8+</t>
  </si>
  <si>
    <t>Mens Novice 4+</t>
  </si>
  <si>
    <t>Mens Jr Novice 8+</t>
  </si>
  <si>
    <t>Womens Jr Novice 8+</t>
  </si>
  <si>
    <t>Womens Jr 2x</t>
  </si>
  <si>
    <t>Womens Club 2x</t>
  </si>
  <si>
    <t>Womens Open 2x</t>
  </si>
  <si>
    <t>Womens Masters 2x</t>
  </si>
  <si>
    <t>Mens Jr 4+</t>
  </si>
  <si>
    <t>Mens Open 1x</t>
  </si>
  <si>
    <t>Mens Ltwt 1x</t>
  </si>
  <si>
    <t>Womens Novice 4+</t>
  </si>
  <si>
    <t>Womens Jr 4+</t>
  </si>
  <si>
    <t>Womens Masters 4+</t>
  </si>
  <si>
    <t>The Paul Wenger Mens Masters 4x</t>
  </si>
  <si>
    <t>Mens Club 8+</t>
  </si>
  <si>
    <t>Womens Club 8+</t>
  </si>
  <si>
    <t>Mixed Masters 8+</t>
  </si>
  <si>
    <t>Mens Masters 4+</t>
  </si>
  <si>
    <t>Mixed Masters 2x</t>
  </si>
  <si>
    <t>Womens Open 1x</t>
  </si>
  <si>
    <t>Womens Ltwt 1x</t>
  </si>
  <si>
    <t>Womens Jr Ltwt 1x</t>
  </si>
  <si>
    <t>Womens Club 1x</t>
  </si>
  <si>
    <t>Mens Ltwt 4+</t>
  </si>
  <si>
    <t>Mens Jr Ltwt 4+</t>
  </si>
  <si>
    <t>Womens Jr Ltwt 4+</t>
  </si>
  <si>
    <t>Womens Novice 8+</t>
  </si>
  <si>
    <t>Womens Jr 8+</t>
  </si>
  <si>
    <t>Mens Open 4+</t>
  </si>
  <si>
    <t>Womens Ltwt 4+</t>
  </si>
  <si>
    <t>Mixed Masters 4x</t>
  </si>
  <si>
    <t>Mens Ltwt 8+</t>
  </si>
  <si>
    <t>Womens Ltwt 8+</t>
  </si>
  <si>
    <t>Womens Jr Ltwt 8+</t>
  </si>
  <si>
    <t>Womens 2-</t>
  </si>
  <si>
    <t>Womens Jr 2-</t>
  </si>
  <si>
    <t>Mens Open 2x</t>
  </si>
  <si>
    <t>Mens Masters 2x</t>
  </si>
  <si>
    <t>Womens Open 4+</t>
  </si>
  <si>
    <t>Mens Open 8+</t>
  </si>
  <si>
    <t>Womens Open 8+</t>
  </si>
  <si>
    <t>Mens Jr Novice 4+</t>
  </si>
  <si>
    <t>Womens Jr Novice 4+</t>
  </si>
  <si>
    <t>Womens Jr Novice 2x</t>
  </si>
  <si>
    <t>Womens Jr 1x</t>
  </si>
  <si>
    <t>Mens Jr 2x</t>
  </si>
  <si>
    <t>Mens Jr Novice 4x</t>
  </si>
  <si>
    <t>Mens Jr Ltwt 1x</t>
  </si>
  <si>
    <t>Womens Jr Ltwt 2x</t>
  </si>
  <si>
    <t>Mens Jr 1x</t>
  </si>
  <si>
    <t>VERSION 2.0 - 2014/09/28 11:00</t>
  </si>
  <si>
    <t>Mens Rec 1x (HS OK)</t>
  </si>
  <si>
    <t>Womens Rec 1x (HS OK)</t>
  </si>
  <si>
    <t>Mens 2- (HS OK)</t>
  </si>
  <si>
    <t>Mens Club 1x (HS OK)</t>
  </si>
  <si>
    <t>Mens Novice 1x (HS OK)</t>
  </si>
  <si>
    <t>Womens Novice 1x (HS OK)**</t>
  </si>
  <si>
    <t>Mens Jr 8+ A</t>
  </si>
  <si>
    <t>Mens Jr 8+ B</t>
  </si>
  <si>
    <t>Mens Club 2x (HS OK)</t>
  </si>
  <si>
    <t>W Junior 8+ (HS) "A"</t>
  </si>
  <si>
    <t>MJ147B</t>
  </si>
  <si>
    <t>MJ147A</t>
  </si>
  <si>
    <t>Cushion Class</t>
  </si>
  <si>
    <t>class11</t>
  </si>
  <si>
    <t>class21</t>
  </si>
  <si>
    <t>class41</t>
  </si>
  <si>
    <t>class81</t>
  </si>
  <si>
    <t>class22</t>
  </si>
  <si>
    <t>class42</t>
  </si>
  <si>
    <t>class82</t>
  </si>
  <si>
    <t>class12</t>
  </si>
  <si>
    <t>class14</t>
  </si>
  <si>
    <t>class24</t>
  </si>
  <si>
    <t>class44</t>
  </si>
  <si>
    <t>class84</t>
  </si>
  <si>
    <t>class18</t>
  </si>
  <si>
    <t>class28</t>
  </si>
  <si>
    <t>class48</t>
  </si>
  <si>
    <t>class88</t>
  </si>
  <si>
    <t>cushion CLASS</t>
  </si>
  <si>
    <t>cushion SEX</t>
  </si>
  <si>
    <t>cushion AGE</t>
  </si>
  <si>
    <t>Cushion SEX</t>
  </si>
  <si>
    <t>sexMM</t>
  </si>
  <si>
    <t>sexWW</t>
  </si>
  <si>
    <t>sexWM</t>
  </si>
  <si>
    <t>sexMW</t>
  </si>
  <si>
    <t>cushion PES</t>
  </si>
  <si>
    <t>cushion FORCED</t>
  </si>
  <si>
    <t>Min of Elapsed</t>
  </si>
  <si>
    <t>Max of Elapsed</t>
  </si>
  <si>
    <t>01 - Mens Masters 1x - Final 108:30 Official</t>
  </si>
  <si>
    <t>02 - Mens Senior Masters 1x - Final 108:30 Official</t>
  </si>
  <si>
    <t>03 - Mens Grand Masters 1x - Final 108:30 Official</t>
  </si>
  <si>
    <t>04 - Mens Veterans 1x - Final 108:30 Official</t>
  </si>
  <si>
    <t>05 - Womens Masters 1x - Final 108:45 Official</t>
  </si>
  <si>
    <t>06 - Womens Senior Masters 1x - Final 108:45 Official</t>
  </si>
  <si>
    <t>07 - Womens Grand Masters 1x - Final 108:45 Official</t>
  </si>
  <si>
    <t>08 - Womens Veterans 1x - Final 108:45 Official</t>
  </si>
  <si>
    <t>09 - Womens Jr 1x - Final 108:45 Official</t>
  </si>
  <si>
    <t>10 - Mens Rec 1x - Final 108:45 Official</t>
  </si>
  <si>
    <t>11 - Womens Rec 1x - Final 108:45 Official</t>
  </si>
  <si>
    <t>12 - Womens Masters 4x - Final 109:05 Official</t>
  </si>
  <si>
    <t>13 - Mens Jr 4x - Final 109:05 Official</t>
  </si>
  <si>
    <t>14 - Womens Jr 4x - Final 109:05 Official</t>
  </si>
  <si>
    <t>15 - Mens 2- - Final 109:05 Official</t>
  </si>
  <si>
    <t>16 - Mens Masters 8+ - Final 109:25 Official</t>
  </si>
  <si>
    <t>17 - Womens Masters 8+ - Final 109:25 Official</t>
  </si>
  <si>
    <t>18 - Mens Novice 8+ - Final 109:25 Official</t>
  </si>
  <si>
    <t>19 - Mens Novice 4+ - Final 109:25 Official</t>
  </si>
  <si>
    <t>20 - Mens Jr Novice 8+ - Final 109:35 Official</t>
  </si>
  <si>
    <t>21 - Womens Jr Novice 8+ - Final 110:05 Official</t>
  </si>
  <si>
    <t>22 - Womens Jr 2x - Final 110:30 Official</t>
  </si>
  <si>
    <t>23 - Womens Jr Novice 2x - Final 110:35 Official</t>
  </si>
  <si>
    <t>26 - Womens Masters 2x - Final 110:40 Official</t>
  </si>
  <si>
    <t>27 - Mens Jr 4+ - Final 110:40 Official</t>
  </si>
  <si>
    <t>28 - Mens Jr Novice 4+ - Final 111:10 Official</t>
  </si>
  <si>
    <t>29 - Mens Open 1x - Final 111:10 Official</t>
  </si>
  <si>
    <t>30 - Mens Ltwt 1x - Final 111:10 Official</t>
  </si>
  <si>
    <t>31 - Mens Club 1x - Final 111:10 Official</t>
  </si>
  <si>
    <t>32 - Mens Jr Ltwt 1x - Final 111:10 Official</t>
  </si>
  <si>
    <t>33 - Mens Novice 1x - Final 111:10 Official</t>
  </si>
  <si>
    <t>34 - Womens Ltwt 1x - Final 111:10 Official</t>
  </si>
  <si>
    <t>35 - Womens Novice 4+ - Final 111:10 Official</t>
  </si>
  <si>
    <t>36 - Womens Jr 4+ (HS only) - Final 111:35 Official</t>
  </si>
  <si>
    <t>37 - Womens Jr Novice 4+ (HS Only) - Final 112:00 Official</t>
  </si>
  <si>
    <t>38 - Mens Jr 2x - Final 112:00 Official</t>
  </si>
  <si>
    <t>39 - Womens Masters 4+ - Final 112:00 Official</t>
  </si>
  <si>
    <t>40 - The Paul Wenger Mens Masters 4x - Final 112:15 Official</t>
  </si>
  <si>
    <t>41 - Mens Club 8+ - Final 112:15 Official</t>
  </si>
  <si>
    <t>42 - Womens Club 8+ - Final 112:20 Official</t>
  </si>
  <si>
    <t>43 - Mixed Masters 8+ - Final 112:30 Official</t>
  </si>
  <si>
    <t>44 - Mens Masters 4+ - Final 112:30 Official</t>
  </si>
  <si>
    <t>45 - Mixed Masters 2x - Final 112:30 Official</t>
  </si>
  <si>
    <t>46 - Womens Open 1x - Final 112:30 Official</t>
  </si>
  <si>
    <t>47 - Womens Club 1x - Final 112:30 Official</t>
  </si>
  <si>
    <t>48 - Mens Jr 1x - Final 112:30 Official</t>
  </si>
  <si>
    <t>49 - Womens Jr Ltwt 1x - Final 112:30 Official</t>
  </si>
  <si>
    <t>50 - Womens Novice 1x - Final 112:30 Official</t>
  </si>
  <si>
    <t>51 - Mens Ltwt 4+ - Final 112:45 Official</t>
  </si>
  <si>
    <t>52 - Mens Jr Ltwt 4+ - Final 112:45 Official</t>
  </si>
  <si>
    <t>53 - Womens Jr Ltwt 4+ - Final 112:45 Official</t>
  </si>
  <si>
    <t>54 - Mens Jr 8+ - Final 113:45 Official</t>
  </si>
  <si>
    <t>55 - Womens Novice 8+ - Final 114:30 Official</t>
  </si>
  <si>
    <t>56 - Womens Jr 8+ (HS only) - Final 114:30 Official</t>
  </si>
  <si>
    <t>57 - Mens Open 4+ - Final 115:15 Official</t>
  </si>
  <si>
    <t>58 - Womens Open 4+ - Final 115:20 Official</t>
  </si>
  <si>
    <t>60 - Mixed Masters 4x - Final 115:25 Official</t>
  </si>
  <si>
    <t>61 - Womens Jr Ltwt 8+ - Final 115:25 Official</t>
  </si>
  <si>
    <t>62 - Womens 2- - Final 115:25 Official</t>
  </si>
  <si>
    <t>63 - Womens Jr 2- - Final 115:25 Official</t>
  </si>
  <si>
    <t>64 - Mens Open 2x - Final 115:25 Official</t>
  </si>
  <si>
    <t>65 - Mens Masters 2x - Final 115:25 Official</t>
  </si>
  <si>
    <t>66 - Mens Club 2x - Final 115:25 Official</t>
  </si>
  <si>
    <t>67 - Mens Open 8+ - Final 115:45 Official</t>
  </si>
  <si>
    <t>68 - Womens Open 8+ - Final 115:45 Official</t>
  </si>
  <si>
    <t>2013 Course Min/Max, from RT modified to Pivot table</t>
  </si>
  <si>
    <t>M Junior 8+ B</t>
  </si>
  <si>
    <t>M Junior 8+  A</t>
  </si>
  <si>
    <t>Midpoint</t>
  </si>
  <si>
    <t>delFast</t>
  </si>
  <si>
    <t>delSlow</t>
  </si>
  <si>
    <t>Using 2013 Speeds</t>
  </si>
  <si>
    <t>START TIME (MANUAL)</t>
  </si>
  <si>
    <t>LOAD LEVELED START TIME</t>
  </si>
  <si>
    <t>Gross Regatta Estimate</t>
  </si>
  <si>
    <t>Events</t>
  </si>
  <si>
    <t>Start Time</t>
  </si>
  <si>
    <t>Event Gap, Total</t>
  </si>
  <si>
    <t>Boat Gap, Total</t>
  </si>
  <si>
    <t>Regatta End Time</t>
  </si>
  <si>
    <t>Lunch Break</t>
  </si>
  <si>
    <t>Regatta Total Time</t>
  </si>
  <si>
    <t>Event Gap, nominal</t>
  </si>
  <si>
    <t>Intra-event Boat Gap, nominal</t>
  </si>
  <si>
    <t xml:space="preserve"> #Boats</t>
  </si>
  <si>
    <t>Back to Docks By</t>
  </si>
  <si>
    <t>RC Description</t>
  </si>
  <si>
    <t>ETA Back to docks</t>
  </si>
  <si>
    <t>CY = Current Year registrations from RC.  Use the filters in row 2 columns T,U,V,W to screen for your entries.  First Call and Final Call are firm relative to how well the Start Time holds up through the day.  "ETA Back To Docks" is a rough estimate for your heat-seating purposes.   Avoid deleting columns because this spreadsheet has a lot of calcs going on in hidden cells that may break everything.   Use at your own risk.</t>
  </si>
</sst>
</file>

<file path=xl/styles.xml><?xml version="1.0" encoding="utf-8"?>
<styleSheet xmlns="http://schemas.openxmlformats.org/spreadsheetml/2006/main">
  <numFmts count="11">
    <numFmt numFmtId="43" formatCode="_(* #,##0.00_);_(* \(#,##0.00\);_(* &quot;-&quot;??_);_(@_)"/>
    <numFmt numFmtId="164" formatCode="h:mm\ a/p"/>
    <numFmt numFmtId="165" formatCode="_(* #,##0.0_);_(* \(#,##0.0\);_(* &quot;-&quot;??_);_(@_)"/>
    <numFmt numFmtId="166" formatCode="_(* #,##0_);_(* \(#,##0\);_(* &quot;-&quot;??_);_(@_)"/>
    <numFmt numFmtId="167" formatCode="h:mm;@"/>
    <numFmt numFmtId="168" formatCode="hh:mm;\(\-hh:mm\)"/>
    <numFmt numFmtId="169" formatCode="0.0%"/>
    <numFmt numFmtId="170" formatCode="[$-F400]h:mm:ss\ AM/PM"/>
    <numFmt numFmtId="171" formatCode="[$-409]h:mm\ AM/PM;@"/>
    <numFmt numFmtId="172" formatCode="0.0;\-\9.0;\-"/>
    <numFmt numFmtId="173" formatCode="hh:mm;hh:mm;\-"/>
  </numFmts>
  <fonts count="34">
    <font>
      <sz val="10"/>
      <name val="Arial"/>
    </font>
    <font>
      <sz val="10"/>
      <name val="Arial"/>
      <family val="2"/>
    </font>
    <font>
      <u/>
      <sz val="10"/>
      <color indexed="12"/>
      <name val="Arial"/>
      <family val="2"/>
    </font>
    <font>
      <sz val="10"/>
      <color indexed="8"/>
      <name val="Arial"/>
      <family val="2"/>
    </font>
    <font>
      <sz val="8"/>
      <name val="Verdana"/>
      <family val="2"/>
    </font>
    <font>
      <b/>
      <sz val="8"/>
      <name val="Calibri"/>
      <family val="2"/>
    </font>
    <font>
      <sz val="8"/>
      <name val="Calibri"/>
      <family val="2"/>
    </font>
    <font>
      <sz val="12"/>
      <name val="Calibri"/>
      <family val="2"/>
    </font>
    <font>
      <sz val="10"/>
      <name val="Verdana"/>
      <family val="2"/>
    </font>
    <font>
      <sz val="10"/>
      <color indexed="19"/>
      <name val="Verdana"/>
      <family val="2"/>
    </font>
    <font>
      <sz val="14"/>
      <name val="Calibri"/>
      <family val="2"/>
    </font>
    <font>
      <sz val="10"/>
      <name val="Calibri"/>
      <family val="2"/>
    </font>
    <font>
      <b/>
      <sz val="10"/>
      <name val="Calibri"/>
      <family val="2"/>
    </font>
    <font>
      <sz val="10"/>
      <color indexed="8"/>
      <name val="Calibri"/>
      <family val="2"/>
    </font>
    <font>
      <b/>
      <sz val="8"/>
      <color indexed="23"/>
      <name val="Calibri"/>
      <family val="2"/>
    </font>
    <font>
      <b/>
      <sz val="8"/>
      <color indexed="19"/>
      <name val="Calibri"/>
      <family val="2"/>
    </font>
    <font>
      <sz val="10"/>
      <color indexed="23"/>
      <name val="Calibri"/>
      <family val="2"/>
    </font>
    <font>
      <sz val="10"/>
      <name val="Arial"/>
      <family val="2"/>
    </font>
    <font>
      <sz val="12"/>
      <color rgb="FF3D3D3D"/>
      <name val="Arial"/>
      <family val="2"/>
    </font>
    <font>
      <sz val="9"/>
      <color rgb="FF3D3D3D"/>
      <name val="Arial"/>
      <family val="2"/>
    </font>
    <font>
      <sz val="9"/>
      <color rgb="FF000000"/>
      <name val="Arial"/>
      <family val="2"/>
    </font>
    <font>
      <sz val="12"/>
      <color theme="0"/>
      <name val="Arial"/>
      <family val="2"/>
    </font>
    <font>
      <b/>
      <sz val="12"/>
      <name val="Arial"/>
      <family val="2"/>
    </font>
    <font>
      <sz val="12"/>
      <color theme="0" tint="-0.14999847407452621"/>
      <name val="Calibri"/>
      <family val="2"/>
    </font>
    <font>
      <b/>
      <sz val="10"/>
      <color theme="0" tint="-0.14999847407452621"/>
      <name val="Calibri"/>
      <family val="2"/>
    </font>
    <font>
      <b/>
      <sz val="8"/>
      <color theme="0" tint="-0.14999847407452621"/>
      <name val="Calibri"/>
      <family val="2"/>
    </font>
    <font>
      <sz val="10"/>
      <color theme="0" tint="-0.14999847407452621"/>
      <name val="Verdana"/>
      <family val="2"/>
    </font>
    <font>
      <sz val="10"/>
      <color theme="0" tint="-0.14999847407452621"/>
      <name val="Arial"/>
      <family val="2"/>
    </font>
    <font>
      <sz val="8"/>
      <color theme="0" tint="-0.14999847407452621"/>
      <name val="Verdana"/>
      <family val="2"/>
    </font>
    <font>
      <sz val="10"/>
      <color theme="0" tint="-0.14999847407452621"/>
      <name val="Calibri"/>
      <family val="2"/>
    </font>
    <font>
      <b/>
      <sz val="8"/>
      <color theme="1" tint="0.34998626667073579"/>
      <name val="Calibri"/>
      <family val="2"/>
    </font>
    <font>
      <b/>
      <sz val="11"/>
      <name val="Calibri"/>
      <family val="2"/>
    </font>
    <font>
      <sz val="11"/>
      <name val="Arial"/>
      <family val="2"/>
    </font>
    <font>
      <sz val="12"/>
      <color rgb="FFFF0000"/>
      <name val="Calibri"/>
      <family val="2"/>
    </font>
  </fonts>
  <fills count="16">
    <fill>
      <patternFill patternType="none"/>
    </fill>
    <fill>
      <patternFill patternType="gray125"/>
    </fill>
    <fill>
      <patternFill patternType="solid">
        <fgColor indexed="22"/>
        <bgColor indexed="0"/>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theme="9" tint="0.79998168889431442"/>
        <bgColor indexed="64"/>
      </patternFill>
    </fill>
    <fill>
      <patternFill patternType="solid">
        <fgColor rgb="FFF0F0F6"/>
        <bgColor indexed="64"/>
      </patternFill>
    </fill>
    <fill>
      <patternFill patternType="solid">
        <fgColor rgb="FFFFFFFF"/>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EFEFEF"/>
        <bgColor indexed="64"/>
      </patternFill>
    </fill>
    <fill>
      <patternFill patternType="solid">
        <fgColor rgb="FFF9F9F9"/>
        <bgColor indexed="64"/>
      </patternFill>
    </fill>
    <fill>
      <patternFill patternType="solid">
        <fgColor theme="5" tint="0.79998168889431442"/>
        <bgColor indexed="64"/>
      </patternFill>
    </fill>
    <fill>
      <patternFill patternType="solid">
        <fgColor theme="6" tint="-0.249977111117893"/>
        <bgColor theme="6" tint="-0.249977111117893"/>
      </patternFill>
    </fill>
  </fills>
  <borders count="19">
    <border>
      <left/>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right style="medium">
        <color rgb="FFC0C0C0"/>
      </right>
      <top style="medium">
        <color rgb="FFC0C0C0"/>
      </top>
      <bottom/>
      <diagonal/>
    </border>
    <border>
      <left/>
      <right style="medium">
        <color rgb="FFC0C0C0"/>
      </right>
      <top/>
      <bottom/>
      <diagonal/>
    </border>
    <border>
      <left/>
      <right style="medium">
        <color rgb="FFC0C0C0"/>
      </right>
      <top/>
      <bottom style="medium">
        <color rgb="FFC0C0C0"/>
      </bottom>
      <diagonal/>
    </border>
    <border>
      <left/>
      <right/>
      <top/>
      <bottom style="medium">
        <color rgb="FFCCCCCC"/>
      </bottom>
      <diagonal/>
    </border>
    <border>
      <left/>
      <right/>
      <top style="thin">
        <color theme="6" tint="-0.249977111117893"/>
      </top>
      <bottom style="thin">
        <color theme="6" tint="0.79998168889431442"/>
      </bottom>
      <diagonal/>
    </border>
    <border>
      <left/>
      <right/>
      <top style="thin">
        <color theme="6" tint="-0.249977111117893"/>
      </top>
      <bottom style="thin">
        <color theme="6" tint="0.59999389629810485"/>
      </bottom>
      <diagonal/>
    </border>
    <border>
      <left/>
      <right/>
      <top/>
      <bottom style="thin">
        <color theme="6" tint="0.79998168889431442"/>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cellStyleXfs>
  <cellXfs count="184">
    <xf numFmtId="0" fontId="0" fillId="0" borderId="0" xfId="0"/>
    <xf numFmtId="0" fontId="8" fillId="0" borderId="0" xfId="0" applyFont="1" applyAlignment="1">
      <alignment horizontal="center"/>
    </xf>
    <xf numFmtId="0" fontId="8" fillId="0" borderId="0" xfId="0" applyFont="1" applyAlignment="1"/>
    <xf numFmtId="0" fontId="4" fillId="0" borderId="1" xfId="0" applyFont="1" applyBorder="1" applyAlignment="1"/>
    <xf numFmtId="0" fontId="4" fillId="0" borderId="0" xfId="0" applyFont="1" applyBorder="1" applyAlignment="1"/>
    <xf numFmtId="0" fontId="4" fillId="0" borderId="0" xfId="0" applyFont="1" applyAlignment="1"/>
    <xf numFmtId="0" fontId="4" fillId="0" borderId="2" xfId="0" applyFont="1" applyBorder="1" applyAlignment="1"/>
    <xf numFmtId="20" fontId="8" fillId="0" borderId="0" xfId="0" applyNumberFormat="1" applyFont="1" applyAlignment="1">
      <alignment horizontal="center"/>
    </xf>
    <xf numFmtId="20" fontId="9" fillId="0" borderId="0" xfId="0" applyNumberFormat="1" applyFont="1" applyAlignment="1">
      <alignment horizontal="center"/>
    </xf>
    <xf numFmtId="0" fontId="11" fillId="0" borderId="2" xfId="0" applyFont="1" applyBorder="1" applyAlignment="1" applyProtection="1">
      <alignment vertical="center"/>
      <protection locked="0"/>
    </xf>
    <xf numFmtId="0" fontId="11" fillId="0" borderId="0" xfId="0" applyFont="1" applyAlignment="1"/>
    <xf numFmtId="0" fontId="13" fillId="2" borderId="3" xfId="3" applyFont="1" applyFill="1" applyBorder="1" applyAlignment="1">
      <alignment horizontal="center"/>
    </xf>
    <xf numFmtId="0" fontId="5" fillId="3" borderId="4" xfId="0" applyFont="1" applyFill="1" applyBorder="1" applyAlignment="1">
      <alignment horizontal="center"/>
    </xf>
    <xf numFmtId="0" fontId="5" fillId="3" borderId="4" xfId="0" applyFont="1" applyFill="1" applyBorder="1" applyAlignment="1"/>
    <xf numFmtId="0" fontId="6" fillId="0" borderId="4" xfId="0" applyFont="1" applyBorder="1" applyAlignment="1">
      <alignment horizontal="center"/>
    </xf>
    <xf numFmtId="0" fontId="6" fillId="0" borderId="5" xfId="0" applyFont="1" applyBorder="1" applyAlignment="1">
      <alignment horizontal="center"/>
    </xf>
    <xf numFmtId="0" fontId="6" fillId="0" borderId="4" xfId="0" applyFont="1" applyBorder="1" applyAlignment="1"/>
    <xf numFmtId="0" fontId="6" fillId="0" borderId="1" xfId="0" applyFont="1" applyBorder="1" applyAlignment="1"/>
    <xf numFmtId="20" fontId="5" fillId="3" borderId="4" xfId="0" applyNumberFormat="1" applyFont="1" applyFill="1" applyBorder="1" applyAlignment="1">
      <alignment horizontal="center"/>
    </xf>
    <xf numFmtId="0" fontId="5" fillId="3" borderId="5" xfId="0" applyFont="1" applyFill="1" applyBorder="1" applyAlignment="1">
      <alignment horizontal="center"/>
    </xf>
    <xf numFmtId="0" fontId="6" fillId="0" borderId="0" xfId="0" applyFont="1" applyAlignment="1"/>
    <xf numFmtId="0" fontId="6" fillId="0" borderId="6" xfId="0" applyFont="1" applyBorder="1" applyAlignment="1">
      <alignment horizontal="center"/>
    </xf>
    <xf numFmtId="0" fontId="11" fillId="0" borderId="8" xfId="0" applyFont="1" applyFill="1" applyBorder="1" applyAlignment="1"/>
    <xf numFmtId="0" fontId="8" fillId="0" borderId="0" xfId="0" applyFont="1" applyAlignment="1">
      <alignment horizontal="right"/>
    </xf>
    <xf numFmtId="0" fontId="6" fillId="0" borderId="4" xfId="0" applyFont="1" applyFill="1" applyBorder="1" applyAlignment="1"/>
    <xf numFmtId="0" fontId="6" fillId="0" borderId="5" xfId="0" applyFont="1" applyBorder="1" applyAlignment="1"/>
    <xf numFmtId="20" fontId="5" fillId="3" borderId="6" xfId="0" applyNumberFormat="1" applyFont="1" applyFill="1" applyBorder="1" applyAlignment="1">
      <alignment horizontal="center"/>
    </xf>
    <xf numFmtId="0" fontId="4" fillId="0" borderId="8" xfId="0" applyFont="1" applyFill="1" applyBorder="1" applyAlignment="1"/>
    <xf numFmtId="0" fontId="10" fillId="0" borderId="2" xfId="0" applyFont="1" applyBorder="1" applyAlignment="1" applyProtection="1">
      <alignment horizontal="left" vertical="center"/>
      <protection locked="0"/>
    </xf>
    <xf numFmtId="0" fontId="0" fillId="0" borderId="2" xfId="0" applyBorder="1" applyAlignment="1">
      <alignment vertical="center"/>
    </xf>
    <xf numFmtId="0" fontId="5" fillId="3" borderId="5" xfId="0" applyNumberFormat="1" applyFont="1" applyFill="1" applyBorder="1" applyAlignment="1">
      <alignment horizontal="center"/>
    </xf>
    <xf numFmtId="0" fontId="5" fillId="3" borderId="5" xfId="0" applyNumberFormat="1" applyFont="1" applyFill="1" applyBorder="1" applyAlignment="1"/>
    <xf numFmtId="22" fontId="7" fillId="0" borderId="2" xfId="0" applyNumberFormat="1" applyFont="1" applyBorder="1" applyAlignment="1">
      <alignment horizontal="center" vertical="center"/>
    </xf>
    <xf numFmtId="0" fontId="11" fillId="0" borderId="2" xfId="0" quotePrefix="1" applyFont="1" applyBorder="1" applyAlignment="1">
      <alignment horizontal="left" vertical="top"/>
    </xf>
    <xf numFmtId="0" fontId="4" fillId="0" borderId="1"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8" xfId="0" applyFont="1" applyFill="1" applyBorder="1" applyAlignment="1">
      <alignment horizontal="center"/>
    </xf>
    <xf numFmtId="0" fontId="5" fillId="3" borderId="4" xfId="0" applyNumberFormat="1" applyFont="1" applyFill="1" applyBorder="1" applyAlignment="1"/>
    <xf numFmtId="168" fontId="5" fillId="3" borderId="4" xfId="0" applyNumberFormat="1" applyFont="1" applyFill="1" applyBorder="1" applyAlignment="1">
      <alignment horizontal="center"/>
    </xf>
    <xf numFmtId="0" fontId="5" fillId="4" borderId="5" xfId="0" applyFont="1" applyFill="1" applyBorder="1" applyAlignment="1">
      <alignment horizontal="center"/>
    </xf>
    <xf numFmtId="0" fontId="12" fillId="0" borderId="8" xfId="0" applyFont="1" applyFill="1" applyBorder="1" applyAlignment="1">
      <alignment horizontal="center"/>
    </xf>
    <xf numFmtId="0" fontId="5" fillId="4" borderId="4" xfId="0" applyFont="1" applyFill="1" applyBorder="1" applyAlignment="1">
      <alignment horizontal="center"/>
    </xf>
    <xf numFmtId="20" fontId="5" fillId="3" borderId="5" xfId="0" applyNumberFormat="1" applyFont="1" applyFill="1" applyBorder="1" applyAlignment="1">
      <alignment horizontal="center"/>
    </xf>
    <xf numFmtId="165" fontId="4" fillId="0" borderId="8" xfId="1" applyNumberFormat="1" applyFont="1" applyFill="1" applyBorder="1" applyAlignment="1">
      <alignment horizontal="center"/>
    </xf>
    <xf numFmtId="165" fontId="4" fillId="0" borderId="0" xfId="1" applyNumberFormat="1" applyFont="1" applyAlignment="1">
      <alignment horizontal="center"/>
    </xf>
    <xf numFmtId="0" fontId="0" fillId="0" borderId="2" xfId="0" applyBorder="1" applyAlignment="1">
      <alignment horizontal="center" vertical="center"/>
    </xf>
    <xf numFmtId="0" fontId="6" fillId="6" borderId="5" xfId="0" applyFont="1" applyFill="1" applyBorder="1" applyAlignment="1">
      <alignment horizontal="right"/>
    </xf>
    <xf numFmtId="0" fontId="8" fillId="0" borderId="0" xfId="0" applyFont="1" applyAlignment="1">
      <alignment horizontal="left"/>
    </xf>
    <xf numFmtId="166" fontId="6" fillId="6" borderId="5" xfId="1" applyNumberFormat="1" applyFont="1" applyFill="1" applyBorder="1" applyAlignment="1">
      <alignment horizontal="right"/>
    </xf>
    <xf numFmtId="166" fontId="8" fillId="0" borderId="0" xfId="1" applyNumberFormat="1" applyFont="1" applyAlignment="1">
      <alignment horizontal="right"/>
    </xf>
    <xf numFmtId="166" fontId="4" fillId="0" borderId="0" xfId="1" applyNumberFormat="1" applyFont="1" applyAlignment="1">
      <alignment horizontal="center"/>
    </xf>
    <xf numFmtId="0" fontId="5" fillId="3" borderId="6" xfId="0" applyFont="1" applyFill="1" applyBorder="1" applyAlignment="1">
      <alignment horizontal="center"/>
    </xf>
    <xf numFmtId="0" fontId="5" fillId="3" borderId="9" xfId="0" applyNumberFormat="1" applyFont="1" applyFill="1" applyBorder="1" applyAlignment="1">
      <alignment horizontal="center"/>
    </xf>
    <xf numFmtId="164" fontId="15" fillId="3" borderId="6"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10" xfId="0" applyFont="1" applyFill="1" applyBorder="1" applyAlignment="1"/>
    <xf numFmtId="0" fontId="12" fillId="5" borderId="10" xfId="0" applyFont="1" applyFill="1" applyBorder="1" applyAlignment="1">
      <alignment horizontal="center"/>
    </xf>
    <xf numFmtId="0" fontId="4" fillId="0" borderId="2" xfId="0" applyFont="1" applyFill="1" applyBorder="1" applyAlignment="1">
      <alignment horizontal="center"/>
    </xf>
    <xf numFmtId="165" fontId="4" fillId="0" borderId="2" xfId="1" applyNumberFormat="1" applyFont="1" applyFill="1" applyBorder="1" applyAlignment="1">
      <alignment horizontal="center"/>
    </xf>
    <xf numFmtId="0" fontId="6" fillId="6" borderId="9" xfId="0" applyFont="1" applyFill="1" applyBorder="1" applyAlignment="1">
      <alignment horizontal="right"/>
    </xf>
    <xf numFmtId="166" fontId="6" fillId="6" borderId="9" xfId="1" applyNumberFormat="1" applyFont="1" applyFill="1" applyBorder="1" applyAlignment="1">
      <alignment horizontal="right"/>
    </xf>
    <xf numFmtId="0" fontId="5" fillId="4" borderId="9" xfId="0" applyFont="1" applyFill="1" applyBorder="1" applyAlignment="1">
      <alignment horizontal="center"/>
    </xf>
    <xf numFmtId="0" fontId="6" fillId="0" borderId="6" xfId="0" applyFont="1" applyBorder="1" applyAlignment="1"/>
    <xf numFmtId="165" fontId="12" fillId="5" borderId="10" xfId="1" applyNumberFormat="1" applyFont="1" applyFill="1" applyBorder="1" applyAlignment="1">
      <alignment horizontal="center" wrapText="1"/>
    </xf>
    <xf numFmtId="0" fontId="12" fillId="5" borderId="10" xfId="0" applyFont="1" applyFill="1" applyBorder="1" applyAlignment="1">
      <alignment horizontal="center" vertical="top" wrapText="1"/>
    </xf>
    <xf numFmtId="0" fontId="12" fillId="5" borderId="10" xfId="0" applyFont="1" applyFill="1" applyBorder="1" applyAlignment="1">
      <alignment horizontal="center" vertical="top"/>
    </xf>
    <xf numFmtId="0" fontId="12" fillId="5" borderId="10" xfId="0" applyFont="1" applyFill="1" applyBorder="1" applyAlignment="1">
      <alignment horizontal="right" wrapText="1"/>
    </xf>
    <xf numFmtId="166" fontId="12" fillId="5" borderId="10" xfId="1" applyNumberFormat="1" applyFont="1" applyFill="1" applyBorder="1" applyAlignment="1">
      <alignment horizontal="right" wrapText="1"/>
    </xf>
    <xf numFmtId="0" fontId="12" fillId="4" borderId="10" xfId="0" applyFont="1" applyFill="1" applyBorder="1" applyAlignment="1">
      <alignment horizontal="center" wrapText="1"/>
    </xf>
    <xf numFmtId="166" fontId="6" fillId="0" borderId="4" xfId="0" applyNumberFormat="1" applyFont="1" applyBorder="1" applyAlignment="1"/>
    <xf numFmtId="169" fontId="4" fillId="0" borderId="0" xfId="4" applyNumberFormat="1" applyFont="1" applyAlignment="1">
      <alignment horizontal="center"/>
    </xf>
    <xf numFmtId="0" fontId="17" fillId="0" borderId="0" xfId="0" applyFont="1"/>
    <xf numFmtId="0" fontId="4" fillId="0" borderId="1" xfId="0" applyFont="1" applyFill="1" applyBorder="1" applyAlignment="1"/>
    <xf numFmtId="0" fontId="4" fillId="9" borderId="1" xfId="0" applyFont="1" applyFill="1" applyBorder="1" applyAlignment="1">
      <alignment horizontal="center"/>
    </xf>
    <xf numFmtId="0" fontId="4" fillId="9" borderId="0" xfId="0" applyFont="1" applyFill="1" applyBorder="1" applyAlignment="1">
      <alignment horizontal="center"/>
    </xf>
    <xf numFmtId="20" fontId="8" fillId="0" borderId="0" xfId="0" applyNumberFormat="1" applyFont="1" applyAlignment="1">
      <alignment horizontal="left"/>
    </xf>
    <xf numFmtId="170" fontId="0" fillId="0" borderId="0" xfId="0" applyNumberFormat="1"/>
    <xf numFmtId="1" fontId="0" fillId="0" borderId="0" xfId="0" applyNumberFormat="1"/>
    <xf numFmtId="20" fontId="8" fillId="10" borderId="0" xfId="0" applyNumberFormat="1" applyFont="1" applyFill="1" applyAlignment="1">
      <alignment horizontal="center"/>
    </xf>
    <xf numFmtId="0" fontId="5" fillId="11" borderId="7" xfId="0" applyFont="1" applyFill="1" applyBorder="1" applyAlignment="1">
      <alignment horizontal="center"/>
    </xf>
    <xf numFmtId="0" fontId="11" fillId="11" borderId="8" xfId="0" applyFont="1" applyFill="1" applyBorder="1" applyAlignment="1"/>
    <xf numFmtId="20" fontId="5" fillId="11" borderId="4" xfId="0" applyNumberFormat="1" applyFont="1" applyFill="1" applyBorder="1" applyAlignment="1">
      <alignment horizontal="center"/>
    </xf>
    <xf numFmtId="164" fontId="15" fillId="11" borderId="4" xfId="0" applyNumberFormat="1" applyFont="1" applyFill="1" applyBorder="1" applyAlignment="1">
      <alignment horizontal="center"/>
    </xf>
    <xf numFmtId="0" fontId="5" fillId="11" borderId="5" xfId="0" applyNumberFormat="1" applyFont="1" applyFill="1" applyBorder="1" applyAlignment="1">
      <alignment horizontal="center"/>
    </xf>
    <xf numFmtId="0" fontId="6" fillId="0" borderId="9" xfId="0" applyFont="1" applyBorder="1" applyAlignment="1">
      <alignment horizontal="center"/>
    </xf>
    <xf numFmtId="0" fontId="11" fillId="0" borderId="1" xfId="0" applyFont="1" applyFill="1" applyBorder="1" applyAlignment="1"/>
    <xf numFmtId="0" fontId="13" fillId="2" borderId="0" xfId="3" applyFont="1" applyFill="1" applyBorder="1" applyAlignment="1">
      <alignment horizontal="center"/>
    </xf>
    <xf numFmtId="0" fontId="18" fillId="8" borderId="0" xfId="0" applyFont="1" applyFill="1" applyBorder="1" applyAlignment="1">
      <alignment horizontal="right" vertical="top" wrapText="1"/>
    </xf>
    <xf numFmtId="0" fontId="19" fillId="7" borderId="12" xfId="0" applyFont="1" applyFill="1" applyBorder="1" applyAlignment="1">
      <alignment horizontal="right" vertical="top" wrapText="1"/>
    </xf>
    <xf numFmtId="0" fontId="19" fillId="8" borderId="13" xfId="0" applyFont="1" applyFill="1" applyBorder="1" applyAlignment="1">
      <alignment horizontal="right" vertical="top" wrapText="1"/>
    </xf>
    <xf numFmtId="0" fontId="19" fillId="7" borderId="13" xfId="0" applyFont="1" applyFill="1" applyBorder="1" applyAlignment="1">
      <alignment horizontal="right" vertical="top" wrapText="1"/>
    </xf>
    <xf numFmtId="0" fontId="19" fillId="8" borderId="14" xfId="0" applyFont="1" applyFill="1" applyBorder="1" applyAlignment="1">
      <alignment horizontal="right" vertical="top" wrapText="1"/>
    </xf>
    <xf numFmtId="0" fontId="19" fillId="7" borderId="14" xfId="0" applyFont="1" applyFill="1" applyBorder="1" applyAlignment="1">
      <alignment horizontal="right" vertical="top" wrapText="1"/>
    </xf>
    <xf numFmtId="0" fontId="4" fillId="0" borderId="0" xfId="0" applyFont="1" applyAlignment="1">
      <alignment horizontal="left"/>
    </xf>
    <xf numFmtId="0" fontId="19" fillId="8" borderId="12" xfId="0" applyFont="1" applyFill="1" applyBorder="1" applyAlignment="1">
      <alignment horizontal="right" vertical="top" wrapText="1"/>
    </xf>
    <xf numFmtId="170" fontId="17" fillId="0" borderId="0" xfId="0" applyNumberFormat="1" applyFont="1"/>
    <xf numFmtId="166" fontId="0" fillId="0" borderId="0" xfId="1" applyNumberFormat="1" applyFont="1"/>
    <xf numFmtId="165" fontId="7" fillId="0" borderId="2" xfId="1" applyNumberFormat="1" applyFont="1" applyBorder="1" applyAlignment="1">
      <alignment horizontal="center" vertical="center"/>
    </xf>
    <xf numFmtId="165" fontId="8" fillId="0" borderId="0" xfId="1" applyNumberFormat="1" applyFont="1" applyAlignment="1">
      <alignment horizontal="center"/>
    </xf>
    <xf numFmtId="165" fontId="8" fillId="10" borderId="0" xfId="1" applyNumberFormat="1" applyFont="1" applyFill="1" applyAlignment="1">
      <alignment horizontal="center"/>
    </xf>
    <xf numFmtId="0" fontId="0" fillId="0" borderId="0" xfId="0" pivotButton="1"/>
    <xf numFmtId="0" fontId="0" fillId="0" borderId="0" xfId="0" applyNumberFormat="1"/>
    <xf numFmtId="2" fontId="0" fillId="0" borderId="0" xfId="0" applyNumberFormat="1"/>
    <xf numFmtId="2" fontId="0" fillId="0" borderId="0" xfId="0" applyNumberFormat="1" applyAlignment="1">
      <alignment horizontal="left"/>
    </xf>
    <xf numFmtId="0" fontId="1" fillId="0" borderId="0" xfId="0" applyFont="1"/>
    <xf numFmtId="0" fontId="0" fillId="0" borderId="4" xfId="0" applyBorder="1"/>
    <xf numFmtId="170" fontId="0" fillId="0" borderId="4" xfId="0" applyNumberFormat="1" applyBorder="1"/>
    <xf numFmtId="0" fontId="20" fillId="12" borderId="15" xfId="0" applyFont="1" applyFill="1" applyBorder="1" applyAlignment="1">
      <alignment vertical="top" wrapText="1"/>
    </xf>
    <xf numFmtId="0" fontId="20" fillId="12" borderId="15" xfId="0" applyFont="1" applyFill="1" applyBorder="1" applyAlignment="1">
      <alignment horizontal="right" vertical="top" wrapText="1"/>
    </xf>
    <xf numFmtId="0" fontId="20" fillId="13" borderId="15" xfId="0" applyFont="1" applyFill="1" applyBorder="1" applyAlignment="1">
      <alignment vertical="top" wrapText="1"/>
    </xf>
    <xf numFmtId="0" fontId="20" fillId="13" borderId="15" xfId="0" applyFont="1" applyFill="1" applyBorder="1" applyAlignment="1">
      <alignment horizontal="right" vertical="top" wrapText="1"/>
    </xf>
    <xf numFmtId="0" fontId="2" fillId="13" borderId="15" xfId="2" applyFill="1" applyBorder="1" applyAlignment="1" applyProtection="1">
      <alignment vertical="top" wrapText="1"/>
    </xf>
    <xf numFmtId="0" fontId="2" fillId="12" borderId="15" xfId="2" applyFill="1" applyBorder="1" applyAlignment="1" applyProtection="1">
      <alignment vertical="top" wrapText="1"/>
    </xf>
    <xf numFmtId="0" fontId="12" fillId="5" borderId="10" xfId="0" applyFont="1" applyFill="1" applyBorder="1" applyAlignment="1">
      <alignment horizontal="center" wrapText="1"/>
    </xf>
    <xf numFmtId="165" fontId="8" fillId="0" borderId="0" xfId="1" applyNumberFormat="1" applyFont="1" applyAlignment="1"/>
    <xf numFmtId="165" fontId="4" fillId="0" borderId="0" xfId="1" applyNumberFormat="1" applyFont="1" applyBorder="1" applyAlignment="1"/>
    <xf numFmtId="165" fontId="4" fillId="0" borderId="0" xfId="1" applyNumberFormat="1" applyFont="1" applyAlignment="1"/>
    <xf numFmtId="165" fontId="4" fillId="0" borderId="2" xfId="1" applyNumberFormat="1" applyFont="1" applyBorder="1" applyAlignment="1"/>
    <xf numFmtId="165" fontId="4" fillId="0" borderId="8" xfId="1" applyNumberFormat="1" applyFont="1" applyFill="1" applyBorder="1" applyAlignment="1"/>
    <xf numFmtId="0" fontId="12" fillId="14" borderId="10" xfId="0" applyFont="1" applyFill="1" applyBorder="1" applyAlignment="1">
      <alignment horizontal="center" wrapText="1"/>
    </xf>
    <xf numFmtId="166" fontId="12" fillId="14" borderId="10" xfId="1" applyNumberFormat="1" applyFont="1" applyFill="1" applyBorder="1" applyAlignment="1">
      <alignment horizontal="center" wrapText="1"/>
    </xf>
    <xf numFmtId="0" fontId="5" fillId="14" borderId="6" xfId="0" applyFont="1" applyFill="1" applyBorder="1" applyAlignment="1">
      <alignment horizontal="center"/>
    </xf>
    <xf numFmtId="0" fontId="14" fillId="14" borderId="6" xfId="0" applyFont="1" applyFill="1" applyBorder="1" applyAlignment="1">
      <alignment horizontal="center"/>
    </xf>
    <xf numFmtId="172" fontId="5" fillId="14" borderId="6" xfId="0" applyNumberFormat="1" applyFont="1" applyFill="1" applyBorder="1" applyAlignment="1">
      <alignment horizontal="center"/>
    </xf>
    <xf numFmtId="170" fontId="4" fillId="0" borderId="1" xfId="1" applyNumberFormat="1" applyFont="1" applyBorder="1" applyAlignment="1"/>
    <xf numFmtId="170" fontId="4" fillId="0" borderId="0" xfId="1" applyNumberFormat="1" applyFont="1" applyBorder="1" applyAlignment="1"/>
    <xf numFmtId="170" fontId="4" fillId="0" borderId="1" xfId="0" applyNumberFormat="1" applyFont="1" applyBorder="1" applyAlignment="1"/>
    <xf numFmtId="170" fontId="4" fillId="0" borderId="0" xfId="0" applyNumberFormat="1" applyFont="1" applyBorder="1" applyAlignment="1"/>
    <xf numFmtId="173" fontId="5" fillId="14" borderId="4" xfId="1" applyNumberFormat="1" applyFont="1" applyFill="1" applyBorder="1" applyAlignment="1">
      <alignment horizontal="center"/>
    </xf>
    <xf numFmtId="173" fontId="14" fillId="14" borderId="4" xfId="1" applyNumberFormat="1" applyFont="1" applyFill="1" applyBorder="1" applyAlignment="1">
      <alignment horizontal="center"/>
    </xf>
    <xf numFmtId="173" fontId="14" fillId="14" borderId="6" xfId="1" applyNumberFormat="1" applyFont="1" applyFill="1" applyBorder="1" applyAlignment="1">
      <alignment horizontal="center"/>
    </xf>
    <xf numFmtId="173" fontId="14" fillId="14" borderId="5" xfId="1" applyNumberFormat="1" applyFont="1" applyFill="1" applyBorder="1" applyAlignment="1">
      <alignment horizontal="center"/>
    </xf>
    <xf numFmtId="173" fontId="14" fillId="14" borderId="8" xfId="1" applyNumberFormat="1" applyFont="1" applyFill="1" applyBorder="1" applyAlignment="1">
      <alignment horizontal="center"/>
    </xf>
    <xf numFmtId="173" fontId="16" fillId="14" borderId="8" xfId="1" applyNumberFormat="1" applyFont="1" applyFill="1" applyBorder="1" applyAlignment="1">
      <alignment horizontal="center"/>
    </xf>
    <xf numFmtId="0" fontId="21" fillId="15" borderId="16" xfId="0" applyFont="1" applyFill="1" applyBorder="1"/>
    <xf numFmtId="170" fontId="21" fillId="15" borderId="17" xfId="0" applyNumberFormat="1" applyFont="1" applyFill="1" applyBorder="1"/>
    <xf numFmtId="0" fontId="0" fillId="0" borderId="18" xfId="0" applyFont="1" applyBorder="1" applyAlignment="1">
      <alignment horizontal="left"/>
    </xf>
    <xf numFmtId="170" fontId="0" fillId="0" borderId="18" xfId="0" applyNumberFormat="1" applyFont="1" applyBorder="1"/>
    <xf numFmtId="0" fontId="20" fillId="8" borderId="15" xfId="0" applyFont="1" applyFill="1" applyBorder="1" applyAlignment="1">
      <alignment vertical="top" wrapText="1"/>
    </xf>
    <xf numFmtId="0" fontId="2" fillId="8" borderId="15" xfId="2" applyFill="1" applyBorder="1" applyAlignment="1" applyProtection="1">
      <alignment vertical="top" wrapText="1"/>
    </xf>
    <xf numFmtId="0" fontId="20" fillId="8" borderId="15" xfId="0" applyFont="1" applyFill="1" applyBorder="1" applyAlignment="1">
      <alignment horizontal="right" vertical="top" wrapText="1"/>
    </xf>
    <xf numFmtId="170" fontId="4" fillId="0" borderId="0" xfId="0" applyNumberFormat="1" applyFont="1" applyAlignment="1"/>
    <xf numFmtId="0" fontId="4" fillId="0" borderId="1" xfId="0" applyNumberFormat="1" applyFont="1" applyBorder="1" applyAlignment="1"/>
    <xf numFmtId="21" fontId="0" fillId="0" borderId="0" xfId="0" applyNumberFormat="1"/>
    <xf numFmtId="164" fontId="5" fillId="3" borderId="6" xfId="1" applyNumberFormat="1" applyFont="1" applyFill="1" applyBorder="1" applyAlignment="1">
      <alignment horizontal="center"/>
    </xf>
    <xf numFmtId="164" fontId="5" fillId="3" borderId="4" xfId="1" applyNumberFormat="1" applyFont="1" applyFill="1" applyBorder="1" applyAlignment="1">
      <alignment horizontal="center"/>
    </xf>
    <xf numFmtId="0" fontId="22" fillId="0" borderId="0" xfId="0" applyFont="1"/>
    <xf numFmtId="0" fontId="12" fillId="5" borderId="10" xfId="0" applyFont="1" applyFill="1" applyBorder="1" applyAlignment="1">
      <alignment horizontal="center" wrapText="1"/>
    </xf>
    <xf numFmtId="0" fontId="0" fillId="0" borderId="2" xfId="0" applyBorder="1" applyAlignment="1">
      <alignment horizontal="center" vertical="center"/>
    </xf>
    <xf numFmtId="0" fontId="12" fillId="5" borderId="10" xfId="0" applyFont="1" applyFill="1" applyBorder="1" applyAlignment="1">
      <alignment horizontal="center" wrapText="1"/>
    </xf>
    <xf numFmtId="0" fontId="11" fillId="0" borderId="11" xfId="0" applyFont="1" applyBorder="1" applyAlignment="1"/>
    <xf numFmtId="0" fontId="7" fillId="0" borderId="2" xfId="0" applyFont="1" applyBorder="1" applyAlignment="1">
      <alignment horizontal="center" vertical="center"/>
    </xf>
    <xf numFmtId="0" fontId="0" fillId="0" borderId="2" xfId="0" applyBorder="1" applyAlignment="1">
      <alignment horizontal="center" vertical="center"/>
    </xf>
    <xf numFmtId="22" fontId="23" fillId="0" borderId="2" xfId="0" applyNumberFormat="1" applyFont="1" applyBorder="1" applyAlignment="1">
      <alignment horizontal="center" vertical="center"/>
    </xf>
    <xf numFmtId="0" fontId="24" fillId="5" borderId="10" xfId="0" applyFont="1" applyFill="1" applyBorder="1" applyAlignment="1">
      <alignment horizontal="center" wrapText="1"/>
    </xf>
    <xf numFmtId="171" fontId="25" fillId="3" borderId="6" xfId="1" applyNumberFormat="1" applyFont="1" applyFill="1" applyBorder="1" applyAlignment="1">
      <alignment horizontal="center"/>
    </xf>
    <xf numFmtId="171" fontId="25" fillId="3" borderId="4" xfId="0" applyNumberFormat="1" applyFont="1" applyFill="1" applyBorder="1" applyAlignment="1">
      <alignment horizontal="center"/>
    </xf>
    <xf numFmtId="20" fontId="26" fillId="0" borderId="0" xfId="0" applyNumberFormat="1" applyFont="1" applyAlignment="1">
      <alignment horizontal="center"/>
    </xf>
    <xf numFmtId="20" fontId="26" fillId="10" borderId="0" xfId="0" applyNumberFormat="1" applyFont="1" applyFill="1" applyAlignment="1">
      <alignment horizontal="center"/>
    </xf>
    <xf numFmtId="164" fontId="25" fillId="3" borderId="6" xfId="0" applyNumberFormat="1" applyFont="1" applyFill="1" applyBorder="1" applyAlignment="1">
      <alignment horizontal="center"/>
    </xf>
    <xf numFmtId="164" fontId="25" fillId="3" borderId="4" xfId="0" applyNumberFormat="1" applyFont="1" applyFill="1" applyBorder="1" applyAlignment="1">
      <alignment horizontal="center"/>
    </xf>
    <xf numFmtId="20" fontId="26" fillId="0" borderId="0" xfId="0" applyNumberFormat="1" applyFont="1" applyAlignment="1">
      <alignment horizontal="left"/>
    </xf>
    <xf numFmtId="0" fontId="27" fillId="0" borderId="2" xfId="0" applyFont="1" applyBorder="1" applyAlignment="1">
      <alignment vertical="center"/>
    </xf>
    <xf numFmtId="0" fontId="28" fillId="0" borderId="1" xfId="0" applyFont="1" applyBorder="1" applyAlignment="1"/>
    <xf numFmtId="0" fontId="26" fillId="0" borderId="0" xfId="0" applyFont="1" applyAlignment="1">
      <alignment horizontal="center"/>
    </xf>
    <xf numFmtId="0" fontId="29" fillId="0" borderId="2" xfId="0" applyFont="1" applyBorder="1" applyAlignment="1" applyProtection="1">
      <alignment vertical="center"/>
      <protection locked="0"/>
    </xf>
    <xf numFmtId="167" fontId="25" fillId="3" borderId="6" xfId="0" applyNumberFormat="1" applyFont="1" applyFill="1" applyBorder="1" applyAlignment="1">
      <alignment horizontal="center"/>
    </xf>
    <xf numFmtId="0" fontId="26" fillId="10" borderId="0" xfId="0" applyNumberFormat="1" applyFont="1" applyFill="1" applyAlignment="1">
      <alignment horizontal="center"/>
    </xf>
    <xf numFmtId="164" fontId="30" fillId="3" borderId="6" xfId="0" applyNumberFormat="1" applyFont="1" applyFill="1" applyBorder="1" applyAlignment="1">
      <alignment horizontal="center"/>
    </xf>
    <xf numFmtId="164" fontId="30" fillId="3" borderId="4" xfId="0" applyNumberFormat="1" applyFont="1" applyFill="1" applyBorder="1" applyAlignment="1">
      <alignment horizontal="center"/>
    </xf>
    <xf numFmtId="164" fontId="30" fillId="11" borderId="4" xfId="0" applyNumberFormat="1" applyFont="1" applyFill="1" applyBorder="1" applyAlignment="1">
      <alignment horizontal="center"/>
    </xf>
    <xf numFmtId="0" fontId="12" fillId="5" borderId="10" xfId="0" applyFont="1" applyFill="1" applyBorder="1" applyAlignment="1">
      <alignment wrapText="1"/>
    </xf>
    <xf numFmtId="0" fontId="0" fillId="0" borderId="0" xfId="0" applyAlignment="1">
      <alignment wrapText="1"/>
    </xf>
    <xf numFmtId="165" fontId="31" fillId="5" borderId="10" xfId="1" applyNumberFormat="1" applyFont="1" applyFill="1" applyBorder="1" applyAlignment="1">
      <alignment horizontal="center" wrapText="1"/>
    </xf>
    <xf numFmtId="164" fontId="31" fillId="3" borderId="6" xfId="1" applyNumberFormat="1" applyFont="1" applyFill="1" applyBorder="1" applyAlignment="1">
      <alignment horizontal="center"/>
    </xf>
    <xf numFmtId="164" fontId="31" fillId="3" borderId="4" xfId="1" applyNumberFormat="1" applyFont="1" applyFill="1" applyBorder="1" applyAlignment="1">
      <alignment horizontal="center"/>
    </xf>
    <xf numFmtId="0" fontId="32" fillId="0" borderId="0" xfId="0" applyFont="1"/>
    <xf numFmtId="0" fontId="5" fillId="3" borderId="4" xfId="0" applyNumberFormat="1" applyFont="1" applyFill="1" applyBorder="1" applyAlignment="1">
      <alignment horizontal="center"/>
    </xf>
    <xf numFmtId="0" fontId="31" fillId="5" borderId="10" xfId="0" applyFont="1" applyFill="1" applyBorder="1" applyAlignment="1">
      <alignment horizontal="center" wrapText="1"/>
    </xf>
    <xf numFmtId="0" fontId="31" fillId="3" borderId="6" xfId="0" applyFont="1" applyFill="1" applyBorder="1" applyAlignment="1">
      <alignment horizontal="center"/>
    </xf>
    <xf numFmtId="0" fontId="31" fillId="11" borderId="7" xfId="0" applyFont="1" applyFill="1" applyBorder="1" applyAlignment="1">
      <alignment horizontal="center"/>
    </xf>
    <xf numFmtId="0" fontId="33" fillId="0" borderId="2" xfId="0" applyFont="1" applyBorder="1" applyAlignment="1">
      <alignment horizontal="center" vertical="center" wrapText="1"/>
    </xf>
  </cellXfs>
  <cellStyles count="5">
    <cellStyle name="Comma" xfId="1" builtinId="3"/>
    <cellStyle name="Hyperlink" xfId="2" builtinId="8"/>
    <cellStyle name="Normal" xfId="0" builtinId="0"/>
    <cellStyle name="Normal_Sheet1" xfId="3"/>
    <cellStyle name="Percent" xfId="4" builtinId="5"/>
  </cellStyles>
  <dxfs count="202">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ont>
        <condense val="0"/>
        <extend val="0"/>
        <color rgb="FF9C0006"/>
      </font>
      <fill>
        <patternFill>
          <bgColor rgb="FFFFC7CE"/>
        </patternFill>
      </fill>
    </dxf>
    <dxf>
      <fill>
        <patternFill>
          <bgColor theme="8" tint="0.59996337778862885"/>
        </patternFill>
      </fill>
    </dxf>
    <dxf>
      <fill>
        <patternFill>
          <bgColor theme="5" tint="0.59996337778862885"/>
        </patternFill>
      </fill>
    </dxf>
    <dxf>
      <fill>
        <patternFill>
          <bgColor theme="0" tint="-0.14996795556505021"/>
        </patternFill>
      </fill>
    </dxf>
    <dxf>
      <font>
        <condense val="0"/>
        <extend val="0"/>
        <color auto="1"/>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ont>
        <condense val="0"/>
        <extend val="0"/>
        <color auto="1"/>
      </font>
    </dxf>
    <dxf>
      <fill>
        <patternFill>
          <bgColor rgb="FF00B050"/>
        </patternFill>
      </fill>
    </dxf>
    <dxf>
      <fill>
        <patternFill>
          <bgColor rgb="FFFFC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cat>
            <c:numRef>
              <c:f>Sheet1!$C$2:$C$73</c:f>
              <c:numCache>
                <c:formatCode>[$-F400]h:mm:ss\ AM/PM</c:formatCode>
                <c:ptCount val="72"/>
                <c:pt idx="0">
                  <c:v>0.375</c:v>
                </c:pt>
                <c:pt idx="1">
                  <c:v>0.375</c:v>
                </c:pt>
                <c:pt idx="2">
                  <c:v>0.375</c:v>
                </c:pt>
                <c:pt idx="3">
                  <c:v>0.375</c:v>
                </c:pt>
                <c:pt idx="4">
                  <c:v>0.375</c:v>
                </c:pt>
                <c:pt idx="5">
                  <c:v>0.375</c:v>
                </c:pt>
                <c:pt idx="6">
                  <c:v>0.375</c:v>
                </c:pt>
                <c:pt idx="7">
                  <c:v>0.375</c:v>
                </c:pt>
                <c:pt idx="8">
                  <c:v>0.375</c:v>
                </c:pt>
                <c:pt idx="9">
                  <c:v>0.375</c:v>
                </c:pt>
                <c:pt idx="10">
                  <c:v>0.375</c:v>
                </c:pt>
                <c:pt idx="11">
                  <c:v>0.39583333333333331</c:v>
                </c:pt>
                <c:pt idx="12">
                  <c:v>0.39583333333333331</c:v>
                </c:pt>
                <c:pt idx="13">
                  <c:v>0.39583333333333331</c:v>
                </c:pt>
                <c:pt idx="14">
                  <c:v>0.39583333333333331</c:v>
                </c:pt>
                <c:pt idx="15">
                  <c:v>0.39583333333333331</c:v>
                </c:pt>
                <c:pt idx="16">
                  <c:v>0.41666666666666669</c:v>
                </c:pt>
                <c:pt idx="17">
                  <c:v>0.41666666666666669</c:v>
                </c:pt>
                <c:pt idx="18">
                  <c:v>0.41666666666666669</c:v>
                </c:pt>
                <c:pt idx="19">
                  <c:v>0.41666666666666669</c:v>
                </c:pt>
                <c:pt idx="20">
                  <c:v>0.42708333333333331</c:v>
                </c:pt>
                <c:pt idx="21">
                  <c:v>0.44791666666666669</c:v>
                </c:pt>
                <c:pt idx="22">
                  <c:v>0.45833333333333331</c:v>
                </c:pt>
                <c:pt idx="23">
                  <c:v>0.45833333333333331</c:v>
                </c:pt>
                <c:pt idx="24">
                  <c:v>0.45833333333333331</c:v>
                </c:pt>
                <c:pt idx="25">
                  <c:v>0.45833333333333331</c:v>
                </c:pt>
                <c:pt idx="26">
                  <c:v>0.45833333333333331</c:v>
                </c:pt>
                <c:pt idx="27">
                  <c:v>0.45833333333333331</c:v>
                </c:pt>
                <c:pt idx="28">
                  <c:v>0.45833333333333331</c:v>
                </c:pt>
                <c:pt idx="29">
                  <c:v>0.47916666666666669</c:v>
                </c:pt>
                <c:pt idx="30">
                  <c:v>0.47916666666666669</c:v>
                </c:pt>
                <c:pt idx="31">
                  <c:v>0.5</c:v>
                </c:pt>
                <c:pt idx="32">
                  <c:v>0.5</c:v>
                </c:pt>
                <c:pt idx="33">
                  <c:v>0.5</c:v>
                </c:pt>
                <c:pt idx="34">
                  <c:v>0.5</c:v>
                </c:pt>
                <c:pt idx="35">
                  <c:v>0.5</c:v>
                </c:pt>
                <c:pt idx="36">
                  <c:v>0.5</c:v>
                </c:pt>
                <c:pt idx="37">
                  <c:v>0.51041666666666663</c:v>
                </c:pt>
                <c:pt idx="38">
                  <c:v>0.52083333333333337</c:v>
                </c:pt>
                <c:pt idx="39">
                  <c:v>0.52083333333333337</c:v>
                </c:pt>
                <c:pt idx="40">
                  <c:v>0.53125</c:v>
                </c:pt>
                <c:pt idx="41">
                  <c:v>0.53125</c:v>
                </c:pt>
                <c:pt idx="42">
                  <c:v>0.54166666666666663</c:v>
                </c:pt>
                <c:pt idx="43">
                  <c:v>0.54166666666666663</c:v>
                </c:pt>
                <c:pt idx="44">
                  <c:v>0.54166666666666663</c:v>
                </c:pt>
                <c:pt idx="45">
                  <c:v>0.55208333333333337</c:v>
                </c:pt>
                <c:pt idx="46">
                  <c:v>0.55208333333333337</c:v>
                </c:pt>
                <c:pt idx="47">
                  <c:v>0.55208333333333337</c:v>
                </c:pt>
                <c:pt idx="48">
                  <c:v>0.55208333333333337</c:v>
                </c:pt>
                <c:pt idx="49">
                  <c:v>0.55208333333333337</c:v>
                </c:pt>
                <c:pt idx="50">
                  <c:v>0.55208333333333337</c:v>
                </c:pt>
                <c:pt idx="51">
                  <c:v>0.55208333333333337</c:v>
                </c:pt>
                <c:pt idx="52">
                  <c:v>0.55208333333333337</c:v>
                </c:pt>
                <c:pt idx="53">
                  <c:v>0.55208333333333337</c:v>
                </c:pt>
                <c:pt idx="54">
                  <c:v>0.55208333333333337</c:v>
                </c:pt>
                <c:pt idx="55">
                  <c:v>0.59375</c:v>
                </c:pt>
                <c:pt idx="56">
                  <c:v>0.59375</c:v>
                </c:pt>
                <c:pt idx="57">
                  <c:v>0.60416666666666663</c:v>
                </c:pt>
                <c:pt idx="58">
                  <c:v>0.625</c:v>
                </c:pt>
                <c:pt idx="59">
                  <c:v>0.63541666666666663</c:v>
                </c:pt>
                <c:pt idx="60">
                  <c:v>0.64583333333333337</c:v>
                </c:pt>
                <c:pt idx="61">
                  <c:v>0.64583333333333337</c:v>
                </c:pt>
                <c:pt idx="62">
                  <c:v>0.64583333333333337</c:v>
                </c:pt>
                <c:pt idx="63">
                  <c:v>0.64583333333333337</c:v>
                </c:pt>
                <c:pt idx="64">
                  <c:v>0.65625</c:v>
                </c:pt>
                <c:pt idx="65">
                  <c:v>0.65625</c:v>
                </c:pt>
                <c:pt idx="66">
                  <c:v>0.65625</c:v>
                </c:pt>
                <c:pt idx="67">
                  <c:v>0.65625</c:v>
                </c:pt>
                <c:pt idx="68">
                  <c:v>0.65625</c:v>
                </c:pt>
                <c:pt idx="69">
                  <c:v>0.65625</c:v>
                </c:pt>
                <c:pt idx="70">
                  <c:v>0.66666666666666663</c:v>
                </c:pt>
                <c:pt idx="71">
                  <c:v>0.66666666666666663</c:v>
                </c:pt>
              </c:numCache>
            </c:numRef>
          </c:cat>
          <c:val>
            <c:numRef>
              <c:f>Sheet1!$D$2:$D$73</c:f>
              <c:numCache>
                <c:formatCode>General</c:formatCode>
                <c:ptCount val="72"/>
                <c:pt idx="0">
                  <c:v>5</c:v>
                </c:pt>
                <c:pt idx="1">
                  <c:v>6</c:v>
                </c:pt>
                <c:pt idx="2">
                  <c:v>12</c:v>
                </c:pt>
                <c:pt idx="3">
                  <c:v>12</c:v>
                </c:pt>
                <c:pt idx="4">
                  <c:v>1</c:v>
                </c:pt>
                <c:pt idx="5">
                  <c:v>3</c:v>
                </c:pt>
                <c:pt idx="6">
                  <c:v>1</c:v>
                </c:pt>
                <c:pt idx="7">
                  <c:v>5</c:v>
                </c:pt>
                <c:pt idx="9">
                  <c:v>2</c:v>
                </c:pt>
                <c:pt idx="10">
                  <c:v>1</c:v>
                </c:pt>
                <c:pt idx="11">
                  <c:v>4</c:v>
                </c:pt>
                <c:pt idx="12">
                  <c:v>5</c:v>
                </c:pt>
                <c:pt idx="14">
                  <c:v>8</c:v>
                </c:pt>
                <c:pt idx="15">
                  <c:v>17</c:v>
                </c:pt>
                <c:pt idx="16">
                  <c:v>2</c:v>
                </c:pt>
                <c:pt idx="17">
                  <c:v>5</c:v>
                </c:pt>
                <c:pt idx="18">
                  <c:v>5</c:v>
                </c:pt>
                <c:pt idx="19">
                  <c:v>9</c:v>
                </c:pt>
                <c:pt idx="20">
                  <c:v>42</c:v>
                </c:pt>
                <c:pt idx="21">
                  <c:v>35</c:v>
                </c:pt>
                <c:pt idx="22">
                  <c:v>21</c:v>
                </c:pt>
                <c:pt idx="23">
                  <c:v>2</c:v>
                </c:pt>
                <c:pt idx="24">
                  <c:v>1</c:v>
                </c:pt>
                <c:pt idx="25">
                  <c:v>4</c:v>
                </c:pt>
                <c:pt idx="29">
                  <c:v>45</c:v>
                </c:pt>
                <c:pt idx="30">
                  <c:v>7</c:v>
                </c:pt>
                <c:pt idx="31">
                  <c:v>4</c:v>
                </c:pt>
                <c:pt idx="32">
                  <c:v>3</c:v>
                </c:pt>
                <c:pt idx="33">
                  <c:v>2</c:v>
                </c:pt>
                <c:pt idx="35">
                  <c:v>3</c:v>
                </c:pt>
                <c:pt idx="36">
                  <c:v>3</c:v>
                </c:pt>
                <c:pt idx="37">
                  <c:v>6</c:v>
                </c:pt>
                <c:pt idx="38">
                  <c:v>34</c:v>
                </c:pt>
                <c:pt idx="39">
                  <c:v>4</c:v>
                </c:pt>
                <c:pt idx="40">
                  <c:v>11</c:v>
                </c:pt>
                <c:pt idx="41">
                  <c:v>6</c:v>
                </c:pt>
                <c:pt idx="42">
                  <c:v>14</c:v>
                </c:pt>
                <c:pt idx="43">
                  <c:v>9</c:v>
                </c:pt>
                <c:pt idx="44">
                  <c:v>2</c:v>
                </c:pt>
                <c:pt idx="45">
                  <c:v>5</c:v>
                </c:pt>
                <c:pt idx="46">
                  <c:v>2</c:v>
                </c:pt>
                <c:pt idx="47">
                  <c:v>3</c:v>
                </c:pt>
                <c:pt idx="48">
                  <c:v>4</c:v>
                </c:pt>
                <c:pt idx="50">
                  <c:v>10</c:v>
                </c:pt>
                <c:pt idx="51">
                  <c:v>6</c:v>
                </c:pt>
                <c:pt idx="52">
                  <c:v>4</c:v>
                </c:pt>
                <c:pt idx="53">
                  <c:v>8</c:v>
                </c:pt>
                <c:pt idx="54">
                  <c:v>6</c:v>
                </c:pt>
                <c:pt idx="55">
                  <c:v>65</c:v>
                </c:pt>
                <c:pt idx="56">
                  <c:v>8</c:v>
                </c:pt>
                <c:pt idx="57">
                  <c:v>43</c:v>
                </c:pt>
                <c:pt idx="58">
                  <c:v>14</c:v>
                </c:pt>
                <c:pt idx="59">
                  <c:v>13</c:v>
                </c:pt>
                <c:pt idx="60">
                  <c:v>0</c:v>
                </c:pt>
                <c:pt idx="61">
                  <c:v>2</c:v>
                </c:pt>
                <c:pt idx="62">
                  <c:v>0</c:v>
                </c:pt>
                <c:pt idx="63">
                  <c:v>0</c:v>
                </c:pt>
                <c:pt idx="64">
                  <c:v>2</c:v>
                </c:pt>
                <c:pt idx="65">
                  <c:v>1</c:v>
                </c:pt>
                <c:pt idx="66">
                  <c:v>4</c:v>
                </c:pt>
                <c:pt idx="67">
                  <c:v>0</c:v>
                </c:pt>
                <c:pt idx="68">
                  <c:v>3</c:v>
                </c:pt>
                <c:pt idx="69">
                  <c:v>7</c:v>
                </c:pt>
                <c:pt idx="70">
                  <c:v>9</c:v>
                </c:pt>
                <c:pt idx="71">
                  <c:v>4</c:v>
                </c:pt>
              </c:numCache>
            </c:numRef>
          </c:val>
        </c:ser>
        <c:axId val="104127104"/>
        <c:axId val="102830464"/>
      </c:barChart>
      <c:catAx>
        <c:axId val="104127104"/>
        <c:scaling>
          <c:orientation val="minMax"/>
        </c:scaling>
        <c:axPos val="b"/>
        <c:numFmt formatCode="[$-F400]h:mm:ss\ AM/PM" sourceLinked="1"/>
        <c:tickLblPos val="nextTo"/>
        <c:crossAx val="102830464"/>
        <c:crosses val="autoZero"/>
        <c:auto val="1"/>
        <c:lblAlgn val="ctr"/>
        <c:lblOffset val="100"/>
      </c:catAx>
      <c:valAx>
        <c:axId val="102830464"/>
        <c:scaling>
          <c:orientation val="minMax"/>
        </c:scaling>
        <c:axPos val="l"/>
        <c:majorGridlines/>
        <c:numFmt formatCode="General" sourceLinked="1"/>
        <c:tickLblPos val="nextTo"/>
        <c:crossAx val="104127104"/>
        <c:crosses val="autoZero"/>
        <c:crossBetween val="between"/>
      </c:valAx>
    </c:plotArea>
    <c:legend>
      <c:legendPos val="r"/>
    </c:legend>
    <c:plotVisOnly val="1"/>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Dock Loads</a:t>
            </a:r>
          </a:p>
        </c:rich>
      </c:tx>
    </c:title>
    <c:plotArea>
      <c:layout>
        <c:manualLayout>
          <c:layoutTarget val="inner"/>
          <c:xMode val="edge"/>
          <c:yMode val="edge"/>
          <c:x val="7.0842237863863594E-2"/>
          <c:y val="0.12196393929019742"/>
          <c:w val="0.76635421865928244"/>
          <c:h val="0.74247061508615775"/>
        </c:manualLayout>
      </c:layout>
      <c:barChart>
        <c:barDir val="col"/>
        <c:grouping val="clustered"/>
        <c:ser>
          <c:idx val="1"/>
          <c:order val="0"/>
          <c:tx>
            <c:v>Athletes</c:v>
          </c:tx>
          <c:cat>
            <c:numRef>
              <c:f>Sheet1!$A$77:$A$93</c:f>
              <c:numCache>
                <c:formatCode>[$-F400]h:mm:ss\ AM/PM</c:formatCode>
                <c:ptCount val="17"/>
                <c:pt idx="0">
                  <c:v>0.375</c:v>
                </c:pt>
                <c:pt idx="1">
                  <c:v>0.39583333333333331</c:v>
                </c:pt>
                <c:pt idx="2">
                  <c:v>0.41666666666666663</c:v>
                </c:pt>
                <c:pt idx="3">
                  <c:v>0.43749999999999994</c:v>
                </c:pt>
                <c:pt idx="4">
                  <c:v>0.45833333333333326</c:v>
                </c:pt>
                <c:pt idx="5">
                  <c:v>0.47916666666666657</c:v>
                </c:pt>
                <c:pt idx="6">
                  <c:v>0.49999999999999989</c:v>
                </c:pt>
                <c:pt idx="7">
                  <c:v>0.52083333333333326</c:v>
                </c:pt>
                <c:pt idx="8">
                  <c:v>0.54166666666666663</c:v>
                </c:pt>
                <c:pt idx="9">
                  <c:v>0.5625</c:v>
                </c:pt>
                <c:pt idx="10">
                  <c:v>0.58333333333333337</c:v>
                </c:pt>
                <c:pt idx="11">
                  <c:v>0.60416666666666674</c:v>
                </c:pt>
                <c:pt idx="12">
                  <c:v>0.62500000000000011</c:v>
                </c:pt>
                <c:pt idx="13">
                  <c:v>0.64583333333333348</c:v>
                </c:pt>
                <c:pt idx="14">
                  <c:v>0.66666666666666685</c:v>
                </c:pt>
                <c:pt idx="15">
                  <c:v>0.68750000000000022</c:v>
                </c:pt>
                <c:pt idx="16">
                  <c:v>0.70833333333333359</c:v>
                </c:pt>
              </c:numCache>
            </c:numRef>
          </c:cat>
          <c:val>
            <c:numRef>
              <c:f>Sheet1!$C$77:$C$93</c:f>
              <c:numCache>
                <c:formatCode>_(* #,##0_);_(* \(#,##0\);_(* "-"??_);_(@_)</c:formatCode>
                <c:ptCount val="17"/>
                <c:pt idx="0">
                  <c:v>150</c:v>
                </c:pt>
                <c:pt idx="1">
                  <c:v>255</c:v>
                </c:pt>
                <c:pt idx="2">
                  <c:v>531</c:v>
                </c:pt>
                <c:pt idx="3">
                  <c:v>371</c:v>
                </c:pt>
                <c:pt idx="4">
                  <c:v>316</c:v>
                </c:pt>
                <c:pt idx="5">
                  <c:v>275</c:v>
                </c:pt>
                <c:pt idx="6">
                  <c:v>235</c:v>
                </c:pt>
                <c:pt idx="7">
                  <c:v>494</c:v>
                </c:pt>
                <c:pt idx="8">
                  <c:v>367</c:v>
                </c:pt>
                <c:pt idx="9">
                  <c:v>0</c:v>
                </c:pt>
                <c:pt idx="10">
                  <c:v>1044</c:v>
                </c:pt>
                <c:pt idx="11">
                  <c:v>457</c:v>
                </c:pt>
                <c:pt idx="12">
                  <c:v>143</c:v>
                </c:pt>
                <c:pt idx="13">
                  <c:v>173</c:v>
                </c:pt>
                <c:pt idx="14">
                  <c:v>117</c:v>
                </c:pt>
                <c:pt idx="15">
                  <c:v>0</c:v>
                </c:pt>
                <c:pt idx="16">
                  <c:v>0</c:v>
                </c:pt>
              </c:numCache>
            </c:numRef>
          </c:val>
        </c:ser>
        <c:overlap val="100"/>
        <c:axId val="102880768"/>
        <c:axId val="102882304"/>
      </c:barChart>
      <c:barChart>
        <c:barDir val="col"/>
        <c:grouping val="clustered"/>
        <c:ser>
          <c:idx val="0"/>
          <c:order val="1"/>
          <c:tx>
            <c:v>Boats</c:v>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cat>
            <c:numRef>
              <c:f>Sheet1!$A$77:$A$93</c:f>
              <c:numCache>
                <c:formatCode>[$-F400]h:mm:ss\ AM/PM</c:formatCode>
                <c:ptCount val="17"/>
                <c:pt idx="0">
                  <c:v>0.375</c:v>
                </c:pt>
                <c:pt idx="1">
                  <c:v>0.39583333333333331</c:v>
                </c:pt>
                <c:pt idx="2">
                  <c:v>0.41666666666666663</c:v>
                </c:pt>
                <c:pt idx="3">
                  <c:v>0.43749999999999994</c:v>
                </c:pt>
                <c:pt idx="4">
                  <c:v>0.45833333333333326</c:v>
                </c:pt>
                <c:pt idx="5">
                  <c:v>0.47916666666666657</c:v>
                </c:pt>
                <c:pt idx="6">
                  <c:v>0.49999999999999989</c:v>
                </c:pt>
                <c:pt idx="7">
                  <c:v>0.52083333333333326</c:v>
                </c:pt>
                <c:pt idx="8">
                  <c:v>0.54166666666666663</c:v>
                </c:pt>
                <c:pt idx="9">
                  <c:v>0.5625</c:v>
                </c:pt>
                <c:pt idx="10">
                  <c:v>0.58333333333333337</c:v>
                </c:pt>
                <c:pt idx="11">
                  <c:v>0.60416666666666674</c:v>
                </c:pt>
                <c:pt idx="12">
                  <c:v>0.62500000000000011</c:v>
                </c:pt>
                <c:pt idx="13">
                  <c:v>0.64583333333333348</c:v>
                </c:pt>
                <c:pt idx="14">
                  <c:v>0.66666666666666685</c:v>
                </c:pt>
                <c:pt idx="15">
                  <c:v>0.68750000000000022</c:v>
                </c:pt>
                <c:pt idx="16">
                  <c:v>0.70833333333333359</c:v>
                </c:pt>
              </c:numCache>
            </c:numRef>
          </c:cat>
          <c:val>
            <c:numRef>
              <c:f>Sheet1!$B$77:$B$93</c:f>
              <c:numCache>
                <c:formatCode>_(* #,##0_);_(* \(#,##0\);_(* "-"??_);_(@_)</c:formatCode>
                <c:ptCount val="17"/>
                <c:pt idx="0">
                  <c:v>82</c:v>
                </c:pt>
                <c:pt idx="1">
                  <c:v>55</c:v>
                </c:pt>
                <c:pt idx="2">
                  <c:v>63</c:v>
                </c:pt>
                <c:pt idx="3">
                  <c:v>63</c:v>
                </c:pt>
                <c:pt idx="4">
                  <c:v>80</c:v>
                </c:pt>
                <c:pt idx="5">
                  <c:v>67</c:v>
                </c:pt>
                <c:pt idx="6">
                  <c:v>59</c:v>
                </c:pt>
                <c:pt idx="7">
                  <c:v>80</c:v>
                </c:pt>
                <c:pt idx="8">
                  <c:v>73</c:v>
                </c:pt>
                <c:pt idx="9">
                  <c:v>0</c:v>
                </c:pt>
                <c:pt idx="10">
                  <c:v>116</c:v>
                </c:pt>
                <c:pt idx="11">
                  <c:v>57</c:v>
                </c:pt>
                <c:pt idx="12">
                  <c:v>29</c:v>
                </c:pt>
                <c:pt idx="13">
                  <c:v>32</c:v>
                </c:pt>
                <c:pt idx="14">
                  <c:v>13</c:v>
                </c:pt>
                <c:pt idx="15">
                  <c:v>0</c:v>
                </c:pt>
                <c:pt idx="16">
                  <c:v>0</c:v>
                </c:pt>
              </c:numCache>
            </c:numRef>
          </c:val>
        </c:ser>
        <c:gapWidth val="238"/>
        <c:overlap val="-100"/>
        <c:axId val="104794368"/>
        <c:axId val="104792832"/>
      </c:barChart>
      <c:catAx>
        <c:axId val="102880768"/>
        <c:scaling>
          <c:orientation val="minMax"/>
        </c:scaling>
        <c:axPos val="b"/>
        <c:numFmt formatCode="[$-F400]h:mm:ss\ AM/PM" sourceLinked="1"/>
        <c:tickLblPos val="nextTo"/>
        <c:crossAx val="102882304"/>
        <c:crosses val="autoZero"/>
        <c:auto val="1"/>
        <c:lblAlgn val="ctr"/>
        <c:lblOffset val="100"/>
      </c:catAx>
      <c:valAx>
        <c:axId val="102882304"/>
        <c:scaling>
          <c:orientation val="minMax"/>
        </c:scaling>
        <c:axPos val="l"/>
        <c:majorGridlines/>
        <c:numFmt formatCode="_(* #,##0_);_(* \(#,##0\);_(* &quot;-&quot;??_);_(@_)" sourceLinked="1"/>
        <c:tickLblPos val="nextTo"/>
        <c:crossAx val="102880768"/>
        <c:crosses val="autoZero"/>
        <c:crossBetween val="between"/>
      </c:valAx>
      <c:valAx>
        <c:axId val="104792832"/>
        <c:scaling>
          <c:orientation val="minMax"/>
        </c:scaling>
        <c:axPos val="r"/>
        <c:numFmt formatCode="_(* #,##0_);_(* \(#,##0\);_(* &quot;-&quot;??_);_(@_)" sourceLinked="1"/>
        <c:tickLblPos val="nextTo"/>
        <c:crossAx val="104794368"/>
        <c:crosses val="max"/>
        <c:crossBetween val="between"/>
      </c:valAx>
      <c:catAx>
        <c:axId val="104794368"/>
        <c:scaling>
          <c:orientation val="minMax"/>
        </c:scaling>
        <c:delete val="1"/>
        <c:axPos val="b"/>
        <c:numFmt formatCode="[$-F400]h:mm:ss\ AM/PM" sourceLinked="1"/>
        <c:tickLblPos val="none"/>
        <c:crossAx val="104792832"/>
        <c:crosses val="autoZero"/>
        <c:auto val="1"/>
        <c:lblAlgn val="ctr"/>
        <c:lblOffset val="100"/>
      </c:catAx>
    </c:plotArea>
    <c:legend>
      <c:legendPos val="r"/>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pivotSource>
    <c:name>[TRR_2014_Schedule_v20-web.xlsx]Sheet2!PivotTable2</c:name>
    <c:fmtId val="0"/>
  </c:pivotSource>
  <c:chart>
    <c:pivotFmts>
      <c:pivotFmt>
        <c:idx val="0"/>
        <c:marker>
          <c:symbol val="none"/>
        </c:marker>
      </c:pivotFmt>
      <c:pivotFmt>
        <c:idx val="1"/>
        <c:marker>
          <c:symbol val="none"/>
        </c:marker>
      </c:pivotFmt>
    </c:pivotFmts>
    <c:plotArea>
      <c:layout/>
      <c:barChart>
        <c:barDir val="col"/>
        <c:grouping val="clustered"/>
        <c:ser>
          <c:idx val="1"/>
          <c:order val="1"/>
          <c:tx>
            <c:strRef>
              <c:f>Sheet2!$M$6:$M$7</c:f>
              <c:strCache>
                <c:ptCount val="1"/>
                <c:pt idx="0">
                  <c:v>Sum of Athletes</c:v>
                </c:pt>
              </c:strCache>
            </c:strRef>
          </c:tx>
          <c:cat>
            <c:strRef>
              <c:f>Sheet2!$K$8:$K$15</c:f>
              <c:strCache>
                <c:ptCount val="7"/>
                <c:pt idx="0">
                  <c:v>8.00</c:v>
                </c:pt>
                <c:pt idx="1">
                  <c:v>9.00</c:v>
                </c:pt>
                <c:pt idx="2">
                  <c:v>10.00</c:v>
                </c:pt>
                <c:pt idx="3">
                  <c:v>11.00</c:v>
                </c:pt>
                <c:pt idx="4">
                  <c:v>12.00</c:v>
                </c:pt>
                <c:pt idx="5">
                  <c:v>13.00</c:v>
                </c:pt>
                <c:pt idx="6">
                  <c:v>14.00</c:v>
                </c:pt>
              </c:strCache>
            </c:strRef>
          </c:cat>
          <c:val>
            <c:numRef>
              <c:f>Sheet2!$M$8:$M$15</c:f>
              <c:numCache>
                <c:formatCode>General</c:formatCode>
                <c:ptCount val="7"/>
                <c:pt idx="0">
                  <c:v>64</c:v>
                </c:pt>
                <c:pt idx="1">
                  <c:v>1084</c:v>
                </c:pt>
                <c:pt idx="2">
                  <c:v>415</c:v>
                </c:pt>
                <c:pt idx="3">
                  <c:v>501</c:v>
                </c:pt>
                <c:pt idx="4">
                  <c:v>307</c:v>
                </c:pt>
                <c:pt idx="5">
                  <c:v>1089</c:v>
                </c:pt>
                <c:pt idx="6">
                  <c:v>363</c:v>
                </c:pt>
              </c:numCache>
            </c:numRef>
          </c:val>
        </c:ser>
        <c:axId val="104948480"/>
        <c:axId val="104950016"/>
      </c:barChart>
      <c:barChart>
        <c:barDir val="col"/>
        <c:grouping val="clustered"/>
        <c:ser>
          <c:idx val="0"/>
          <c:order val="0"/>
          <c:tx>
            <c:strRef>
              <c:f>Sheet2!$L$6:$L$7</c:f>
              <c:strCache>
                <c:ptCount val="1"/>
                <c:pt idx="0">
                  <c:v>Sum of Boats</c:v>
                </c:pt>
              </c:strCache>
            </c:strRef>
          </c:tx>
          <c:cat>
            <c:strRef>
              <c:f>Sheet2!$K$8:$K$15</c:f>
              <c:strCache>
                <c:ptCount val="7"/>
                <c:pt idx="0">
                  <c:v>8.00</c:v>
                </c:pt>
                <c:pt idx="1">
                  <c:v>9.00</c:v>
                </c:pt>
                <c:pt idx="2">
                  <c:v>10.00</c:v>
                </c:pt>
                <c:pt idx="3">
                  <c:v>11.00</c:v>
                </c:pt>
                <c:pt idx="4">
                  <c:v>12.00</c:v>
                </c:pt>
                <c:pt idx="5">
                  <c:v>13.00</c:v>
                </c:pt>
                <c:pt idx="6">
                  <c:v>14.00</c:v>
                </c:pt>
              </c:strCache>
            </c:strRef>
          </c:cat>
          <c:val>
            <c:numRef>
              <c:f>Sheet2!$L$8:$L$15</c:f>
              <c:numCache>
                <c:formatCode>General</c:formatCode>
                <c:ptCount val="7"/>
                <c:pt idx="0">
                  <c:v>64</c:v>
                </c:pt>
                <c:pt idx="1">
                  <c:v>157</c:v>
                </c:pt>
                <c:pt idx="2">
                  <c:v>123</c:v>
                </c:pt>
                <c:pt idx="3">
                  <c:v>96</c:v>
                </c:pt>
                <c:pt idx="4">
                  <c:v>68</c:v>
                </c:pt>
                <c:pt idx="5">
                  <c:v>121</c:v>
                </c:pt>
                <c:pt idx="6">
                  <c:v>72</c:v>
                </c:pt>
              </c:numCache>
            </c:numRef>
          </c:val>
        </c:ser>
        <c:gapWidth val="500"/>
        <c:overlap val="-14"/>
        <c:axId val="104961536"/>
        <c:axId val="104960000"/>
      </c:barChart>
      <c:catAx>
        <c:axId val="104948480"/>
        <c:scaling>
          <c:orientation val="minMax"/>
        </c:scaling>
        <c:axPos val="b"/>
        <c:tickLblPos val="nextTo"/>
        <c:crossAx val="104950016"/>
        <c:crosses val="autoZero"/>
        <c:auto val="1"/>
        <c:lblAlgn val="ctr"/>
        <c:lblOffset val="100"/>
      </c:catAx>
      <c:valAx>
        <c:axId val="104950016"/>
        <c:scaling>
          <c:orientation val="minMax"/>
        </c:scaling>
        <c:axPos val="l"/>
        <c:majorGridlines/>
        <c:numFmt formatCode="General" sourceLinked="1"/>
        <c:tickLblPos val="nextTo"/>
        <c:crossAx val="104948480"/>
        <c:crosses val="autoZero"/>
        <c:crossBetween val="between"/>
      </c:valAx>
      <c:valAx>
        <c:axId val="104960000"/>
        <c:scaling>
          <c:orientation val="minMax"/>
        </c:scaling>
        <c:axPos val="r"/>
        <c:numFmt formatCode="General" sourceLinked="1"/>
        <c:tickLblPos val="nextTo"/>
        <c:crossAx val="104961536"/>
        <c:crosses val="max"/>
        <c:crossBetween val="between"/>
      </c:valAx>
      <c:catAx>
        <c:axId val="104961536"/>
        <c:scaling>
          <c:orientation val="minMax"/>
        </c:scaling>
        <c:delete val="1"/>
        <c:axPos val="b"/>
        <c:tickLblPos val="none"/>
        <c:crossAx val="104960000"/>
        <c:crosses val="autoZero"/>
        <c:auto val="1"/>
        <c:lblAlgn val="ctr"/>
        <c:lblOffset val="100"/>
      </c:cat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276224</xdr:colOff>
      <xdr:row>75</xdr:row>
      <xdr:rowOff>57150</xdr:rowOff>
    </xdr:from>
    <xdr:to>
      <xdr:col>15</xdr:col>
      <xdr:colOff>495299</xdr:colOff>
      <xdr:row>94</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571499</xdr:colOff>
      <xdr:row>78</xdr:row>
      <xdr:rowOff>28575</xdr:rowOff>
    </xdr:from>
    <xdr:to>
      <xdr:col>12</xdr:col>
      <xdr:colOff>409574</xdr:colOff>
      <xdr:row>105</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257175</xdr:colOff>
      <xdr:row>29</xdr:row>
      <xdr:rowOff>28574</xdr:rowOff>
    </xdr:from>
    <xdr:to>
      <xdr:col>28</xdr:col>
      <xdr:colOff>180975</xdr:colOff>
      <xdr:row>55</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popolo" refreshedDate="41547.102880902778" createdVersion="3" refreshedVersion="3" minRefreshableVersion="3" recordCount="72">
  <cacheSource type="worksheet">
    <worksheetSource ref="A1:G73" sheet="Sheet2"/>
  </cacheSource>
  <cacheFields count="7">
    <cacheField name="Start" numFmtId="170">
      <sharedItems containsSemiMixedTypes="0" containsNonDate="0" containsDate="1" containsString="0" minDate="1899-12-30T08:30:00" maxDate="1899-12-30T14:45:00" count="18">
        <d v="1899-12-30T08:30:00"/>
        <d v="1899-12-30T09:00:00"/>
        <d v="1899-12-30T09:20:00"/>
        <d v="1899-12-30T09:50:00"/>
        <d v="1899-12-30T10:15:00"/>
        <d v="1899-12-30T10:25:00"/>
        <d v="1899-12-30T10:55:00"/>
        <d v="1899-12-30T11:15:00"/>
        <d v="1899-12-30T11:40:00"/>
        <d v="1899-12-30T11:55:00"/>
        <d v="1899-12-30T12:00:00"/>
        <d v="1899-12-30T12:05:00"/>
        <d v="1899-12-30T13:05:00"/>
        <d v="1899-12-30T13:40:00"/>
        <d v="1899-12-30T14:10:00"/>
        <d v="1899-12-30T14:20:00"/>
        <d v="1899-12-30T14:25:00"/>
        <d v="1899-12-30T14:45:00"/>
      </sharedItems>
    </cacheField>
    <cacheField name="a" numFmtId="0">
      <sharedItems containsSemiMixedTypes="0" containsString="0" containsNumber="1" minValue="0.38194444444444448" maxValue="0.64236111111111094"/>
    </cacheField>
    <cacheField name="rd" numFmtId="2">
      <sharedItems containsSemiMixedTypes="0" containsString="0" containsNumber="1" containsInteger="1" minValue="8" maxValue="14" count="7">
        <n v="8"/>
        <n v="9"/>
        <n v="10"/>
        <n v="11"/>
        <n v="12"/>
        <n v="13"/>
        <n v="14"/>
      </sharedItems>
    </cacheField>
    <cacheField name="b" numFmtId="0">
      <sharedItems/>
    </cacheField>
    <cacheField name="c" numFmtId="0">
      <sharedItems containsBlank="1"/>
    </cacheField>
    <cacheField name="Boats" numFmtId="0">
      <sharedItems containsSemiMixedTypes="0" containsString="0" containsNumber="1" containsInteger="1" minValue="0" maxValue="67"/>
    </cacheField>
    <cacheField name="Athletes" numFmtId="0">
      <sharedItems containsSemiMixedTypes="0" containsString="0" containsNumber="1" containsInteger="1" minValue="0" maxValue="603"/>
    </cacheField>
  </cacheFields>
</pivotCacheDefinition>
</file>

<file path=xl/pivotCache/pivotCacheRecords1.xml><?xml version="1.0" encoding="utf-8"?>
<pivotCacheRecords xmlns="http://schemas.openxmlformats.org/spreadsheetml/2006/main" xmlns:r="http://schemas.openxmlformats.org/officeDocument/2006/relationships" count="72">
  <r>
    <x v="0"/>
    <n v="0.38194444444444448"/>
    <x v="0"/>
    <s v="M Masters 1x"/>
    <s v="Y"/>
    <n v="4"/>
    <n v="4"/>
  </r>
  <r>
    <x v="0"/>
    <n v="0.38194444444444448"/>
    <x v="0"/>
    <s v="M Senior Master 1x"/>
    <s v="Y"/>
    <n v="6"/>
    <n v="6"/>
  </r>
  <r>
    <x v="0"/>
    <n v="0.38194444444444448"/>
    <x v="0"/>
    <s v="M Grand Master 1x"/>
    <s v="Y"/>
    <n v="14"/>
    <n v="14"/>
  </r>
  <r>
    <x v="0"/>
    <n v="0.38194444444444448"/>
    <x v="0"/>
    <s v="M Veteran 1x"/>
    <s v="Y"/>
    <n v="14"/>
    <n v="14"/>
  </r>
  <r>
    <x v="0"/>
    <n v="0.38194444444444448"/>
    <x v="0"/>
    <s v="W Master 1x"/>
    <s v="Y"/>
    <n v="2"/>
    <n v="2"/>
  </r>
  <r>
    <x v="0"/>
    <n v="0.38194444444444448"/>
    <x v="0"/>
    <s v="W Senior Master 1x"/>
    <s v="Y"/>
    <n v="3"/>
    <n v="3"/>
  </r>
  <r>
    <x v="0"/>
    <n v="0.38194444444444448"/>
    <x v="0"/>
    <s v="W Grand Master 1x"/>
    <s v="Y"/>
    <n v="3"/>
    <n v="3"/>
  </r>
  <r>
    <x v="0"/>
    <n v="0.38194444444444448"/>
    <x v="0"/>
    <s v="W Veterans 1x"/>
    <s v="Y"/>
    <n v="4"/>
    <n v="4"/>
  </r>
  <r>
    <x v="0"/>
    <n v="0.38194444444444448"/>
    <x v="0"/>
    <s v="W Jr Novice 1x"/>
    <m/>
    <n v="9"/>
    <n v="9"/>
  </r>
  <r>
    <x v="0"/>
    <n v="0.38194444444444448"/>
    <x v="0"/>
    <s v="M Rec Boat 1x"/>
    <m/>
    <n v="4"/>
    <n v="4"/>
  </r>
  <r>
    <x v="0"/>
    <n v="0.38194444444444448"/>
    <x v="0"/>
    <s v="W Rec Boat 1x"/>
    <m/>
    <n v="1"/>
    <n v="1"/>
  </r>
  <r>
    <x v="1"/>
    <n v="0.40277777777777779"/>
    <x v="1"/>
    <s v="W 4x"/>
    <s v="Y"/>
    <n v="6"/>
    <n v="24"/>
  </r>
  <r>
    <x v="1"/>
    <n v="0.40277777777777779"/>
    <x v="1"/>
    <s v="M Junior 4x (HS)"/>
    <m/>
    <n v="8"/>
    <n v="32"/>
  </r>
  <r>
    <x v="1"/>
    <n v="0.40277777777777779"/>
    <x v="1"/>
    <s v="M Jr Novice 4x (HS)"/>
    <m/>
    <n v="0"/>
    <n v="0"/>
  </r>
  <r>
    <x v="1"/>
    <n v="0.40277777777777779"/>
    <x v="1"/>
    <s v="W Junior 4x (HS)"/>
    <m/>
    <n v="9"/>
    <n v="36"/>
  </r>
  <r>
    <x v="1"/>
    <n v="0.40277777777777779"/>
    <x v="1"/>
    <s v="M 2-"/>
    <s v="Y"/>
    <n v="26"/>
    <n v="52"/>
  </r>
  <r>
    <x v="2"/>
    <n v="0.41666666666666669"/>
    <x v="1"/>
    <s v="M Masters 8+"/>
    <s v="Y"/>
    <n v="4"/>
    <n v="36"/>
  </r>
  <r>
    <x v="2"/>
    <n v="0.41666666666666669"/>
    <x v="1"/>
    <s v="W Masters 8+"/>
    <s v="Y"/>
    <n v="10"/>
    <n v="90"/>
  </r>
  <r>
    <x v="2"/>
    <n v="0.41666666666666669"/>
    <x v="1"/>
    <s v="M Novice 8+"/>
    <m/>
    <n v="5"/>
    <n v="45"/>
  </r>
  <r>
    <x v="2"/>
    <n v="0.41666666666666669"/>
    <x v="1"/>
    <s v="M Novice 4+"/>
    <m/>
    <n v="8"/>
    <n v="40"/>
  </r>
  <r>
    <x v="2"/>
    <n v="0.41666666666666669"/>
    <x v="1"/>
    <s v="M Junior Novice 8+"/>
    <m/>
    <n v="45"/>
    <n v="405"/>
  </r>
  <r>
    <x v="3"/>
    <n v="0.4375"/>
    <x v="1"/>
    <s v="W Junior Novice 8+"/>
    <m/>
    <n v="36"/>
    <n v="324"/>
  </r>
  <r>
    <x v="4"/>
    <n v="0.4548611111111111"/>
    <x v="2"/>
    <s v="W Junior 2x **"/>
    <m/>
    <n v="19"/>
    <n v="38"/>
  </r>
  <r>
    <x v="5"/>
    <n v="0.46180555555555552"/>
    <x v="2"/>
    <s v="W Club 2x **"/>
    <m/>
    <n v="2"/>
    <n v="4"/>
  </r>
  <r>
    <x v="5"/>
    <n v="0.46180555555555552"/>
    <x v="2"/>
    <s v="W Open 2x"/>
    <m/>
    <n v="1"/>
    <n v="2"/>
  </r>
  <r>
    <x v="5"/>
    <n v="0.46180555555555552"/>
    <x v="2"/>
    <s v="W Master 2x"/>
    <s v="Y"/>
    <n v="5"/>
    <n v="10"/>
  </r>
  <r>
    <x v="5"/>
    <n v="0.46180555555555552"/>
    <x v="2"/>
    <s v="W Jr Ltwt 2x"/>
    <m/>
    <n v="0"/>
    <n v="0"/>
  </r>
  <r>
    <x v="5"/>
    <n v="0.46180555555555552"/>
    <x v="2"/>
    <s v="W Junior Novice 2x **"/>
    <m/>
    <n v="1"/>
    <n v="2"/>
  </r>
  <r>
    <x v="5"/>
    <n v="0.46180555555555552"/>
    <x v="2"/>
    <s v="M Junior 4+"/>
    <m/>
    <n v="49"/>
    <n v="245"/>
  </r>
  <r>
    <x v="6"/>
    <n v="0.48263888888888884"/>
    <x v="2"/>
    <s v="M Junior Novice 4+"/>
    <m/>
    <n v="13"/>
    <n v="65"/>
  </r>
  <r>
    <x v="6"/>
    <n v="0.48263888888888884"/>
    <x v="2"/>
    <s v="M Open 1x"/>
    <m/>
    <n v="10"/>
    <n v="10"/>
  </r>
  <r>
    <x v="6"/>
    <n v="0.48263888888888884"/>
    <x v="2"/>
    <s v="M Ltwt 1x"/>
    <m/>
    <n v="3"/>
    <n v="3"/>
  </r>
  <r>
    <x v="6"/>
    <n v="0.48263888888888884"/>
    <x v="2"/>
    <s v="M Club 1x"/>
    <m/>
    <n v="4"/>
    <n v="4"/>
  </r>
  <r>
    <x v="6"/>
    <n v="0.48263888888888884"/>
    <x v="2"/>
    <s v="M Jr Ltwt 1x"/>
    <m/>
    <n v="5"/>
    <n v="5"/>
  </r>
  <r>
    <x v="6"/>
    <n v="0.48263888888888884"/>
    <x v="2"/>
    <s v="M Novice 1x"/>
    <m/>
    <n v="4"/>
    <n v="4"/>
  </r>
  <r>
    <x v="6"/>
    <n v="0.48263888888888884"/>
    <x v="2"/>
    <s v="W Ltwt 1x **"/>
    <m/>
    <n v="3"/>
    <n v="3"/>
  </r>
  <r>
    <x v="6"/>
    <n v="0.48263888888888884"/>
    <x v="2"/>
    <s v="W Novice 4+"/>
    <m/>
    <n v="4"/>
    <n v="20"/>
  </r>
  <r>
    <x v="7"/>
    <n v="0.49652777777777773"/>
    <x v="3"/>
    <s v="W Junior 4+ (HS)"/>
    <m/>
    <n v="37"/>
    <n v="185"/>
  </r>
  <r>
    <x v="8"/>
    <n v="0.51388888888888884"/>
    <x v="3"/>
    <s v="W Junior Novice 4+ (HS)"/>
    <m/>
    <n v="8"/>
    <n v="40"/>
  </r>
  <r>
    <x v="8"/>
    <n v="0.51388888888888884"/>
    <x v="3"/>
    <s v="M Junior 2x"/>
    <m/>
    <n v="12"/>
    <n v="24"/>
  </r>
  <r>
    <x v="8"/>
    <n v="0.51388888888888884"/>
    <x v="3"/>
    <s v="W Masters 4+"/>
    <s v="Y"/>
    <n v="16"/>
    <n v="80"/>
  </r>
  <r>
    <x v="9"/>
    <n v="0.52430555555555547"/>
    <x v="3"/>
    <s v="M 4x"/>
    <s v="Y"/>
    <n v="7"/>
    <n v="28"/>
  </r>
  <r>
    <x v="9"/>
    <n v="0.52430555555555547"/>
    <x v="3"/>
    <s v="M Club 8+"/>
    <m/>
    <n v="16"/>
    <n v="144"/>
  </r>
  <r>
    <x v="10"/>
    <n v="0.52777777777777768"/>
    <x v="4"/>
    <s v="W Club 8+  **"/>
    <m/>
    <n v="15"/>
    <n v="135"/>
  </r>
  <r>
    <x v="11"/>
    <n v="0.53124999999999989"/>
    <x v="4"/>
    <s v="Mixed 8+"/>
    <s v="Y"/>
    <n v="2"/>
    <n v="18"/>
  </r>
  <r>
    <x v="11"/>
    <n v="0.53124999999999989"/>
    <x v="4"/>
    <s v="M Masters 4+"/>
    <s v="Y"/>
    <n v="8"/>
    <n v="40"/>
  </r>
  <r>
    <x v="11"/>
    <n v="0.53124999999999989"/>
    <x v="4"/>
    <s v="Mixed 2x"/>
    <s v="Y"/>
    <n v="3"/>
    <n v="6"/>
  </r>
  <r>
    <x v="11"/>
    <n v="0.53124999999999989"/>
    <x v="4"/>
    <s v="W Open 1x"/>
    <m/>
    <n v="3"/>
    <n v="3"/>
  </r>
  <r>
    <x v="11"/>
    <n v="0.53124999999999989"/>
    <x v="4"/>
    <s v="W Club 1x **"/>
    <m/>
    <n v="3"/>
    <n v="3"/>
  </r>
  <r>
    <x v="11"/>
    <n v="0.53124999999999989"/>
    <x v="4"/>
    <s v="M Jr 1x"/>
    <m/>
    <n v="6"/>
    <n v="6"/>
  </r>
  <r>
    <x v="11"/>
    <n v="0.53124999999999989"/>
    <x v="4"/>
    <s v="W Jr Ltwt 1x "/>
    <m/>
    <n v="5"/>
    <n v="5"/>
  </r>
  <r>
    <x v="11"/>
    <n v="0.53124999999999989"/>
    <x v="4"/>
    <s v="W Novice 1x  **"/>
    <m/>
    <n v="6"/>
    <n v="6"/>
  </r>
  <r>
    <x v="11"/>
    <n v="0.53124999999999989"/>
    <x v="4"/>
    <s v="M Ltwt 4+"/>
    <m/>
    <n v="3"/>
    <n v="15"/>
  </r>
  <r>
    <x v="11"/>
    <n v="0.53124999999999989"/>
    <x v="4"/>
    <s v="M Junior Ltwt 4+"/>
    <m/>
    <n v="8"/>
    <n v="40"/>
  </r>
  <r>
    <x v="11"/>
    <n v="0.53124999999999989"/>
    <x v="4"/>
    <s v="W Junior Ltwt 4+ (HS)"/>
    <m/>
    <n v="6"/>
    <n v="30"/>
  </r>
  <r>
    <x v="12"/>
    <n v="0.57291666666666652"/>
    <x v="5"/>
    <s v="M Junior 8+ "/>
    <m/>
    <n v="67"/>
    <n v="603"/>
  </r>
  <r>
    <x v="13"/>
    <n v="0.5972222222222221"/>
    <x v="5"/>
    <s v="W Novice 8+"/>
    <m/>
    <n v="9"/>
    <n v="81"/>
  </r>
  <r>
    <x v="13"/>
    <n v="0.5972222222222221"/>
    <x v="5"/>
    <s v="W Junior 8+ (HS)"/>
    <m/>
    <n v="45"/>
    <n v="405"/>
  </r>
  <r>
    <x v="14"/>
    <n v="0.61805555555555547"/>
    <x v="6"/>
    <s v="M Open 4+"/>
    <m/>
    <n v="18"/>
    <n v="90"/>
  </r>
  <r>
    <x v="15"/>
    <n v="0.62499999999999989"/>
    <x v="6"/>
    <s v="W Open 4+"/>
    <m/>
    <n v="17"/>
    <n v="85"/>
  </r>
  <r>
    <x v="16"/>
    <n v="0.6284722222222221"/>
    <x v="6"/>
    <s v="W Ltwt 4+  **"/>
    <m/>
    <n v="1"/>
    <n v="5"/>
  </r>
  <r>
    <x v="16"/>
    <n v="0.6284722222222221"/>
    <x v="6"/>
    <s v="Mixed 4x"/>
    <s v="Y"/>
    <n v="3"/>
    <n v="12"/>
  </r>
  <r>
    <x v="16"/>
    <n v="0.6284722222222221"/>
    <x v="6"/>
    <s v="M Ltwt 8+"/>
    <m/>
    <n v="0"/>
    <n v="0"/>
  </r>
  <r>
    <x v="16"/>
    <n v="0.6284722222222221"/>
    <x v="6"/>
    <s v="W Ltwt 8+"/>
    <m/>
    <n v="0"/>
    <n v="0"/>
  </r>
  <r>
    <x v="16"/>
    <n v="0.6284722222222221"/>
    <x v="6"/>
    <s v="W Junior Ltwt 8+ (HS)"/>
    <m/>
    <n v="3"/>
    <n v="27"/>
  </r>
  <r>
    <x v="16"/>
    <n v="0.6284722222222221"/>
    <x v="6"/>
    <s v="W 2-"/>
    <s v="Y"/>
    <n v="1"/>
    <n v="2"/>
  </r>
  <r>
    <x v="16"/>
    <n v="0.6284722222222221"/>
    <x v="6"/>
    <s v="W Jr 2-"/>
    <m/>
    <n v="2"/>
    <n v="4"/>
  </r>
  <r>
    <x v="16"/>
    <n v="0.6284722222222221"/>
    <x v="6"/>
    <s v="M Open 2x"/>
    <m/>
    <n v="1"/>
    <n v="2"/>
  </r>
  <r>
    <x v="16"/>
    <n v="0.6284722222222221"/>
    <x v="6"/>
    <s v="M Master 2x"/>
    <s v="Y"/>
    <n v="6"/>
    <n v="12"/>
  </r>
  <r>
    <x v="16"/>
    <n v="0.6284722222222221"/>
    <x v="6"/>
    <s v="M Club 2x"/>
    <m/>
    <n v="8"/>
    <n v="16"/>
  </r>
  <r>
    <x v="17"/>
    <n v="0.64236111111111094"/>
    <x v="6"/>
    <s v="M Open 8+"/>
    <m/>
    <n v="10"/>
    <n v="90"/>
  </r>
  <r>
    <x v="17"/>
    <n v="0.64236111111111094"/>
    <x v="6"/>
    <s v="W Open 8+"/>
    <m/>
    <n v="2"/>
    <n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K6:M15" firstHeaderRow="1" firstDataRow="2" firstDataCol="1"/>
  <pivotFields count="7">
    <pivotField numFmtId="170" showAll="0">
      <items count="19">
        <item x="0"/>
        <item x="1"/>
        <item x="2"/>
        <item x="3"/>
        <item x="4"/>
        <item x="5"/>
        <item x="6"/>
        <item x="7"/>
        <item x="8"/>
        <item x="9"/>
        <item x="10"/>
        <item x="11"/>
        <item x="12"/>
        <item x="13"/>
        <item x="14"/>
        <item x="15"/>
        <item x="16"/>
        <item x="17"/>
        <item t="default"/>
      </items>
    </pivotField>
    <pivotField showAll="0"/>
    <pivotField axis="axisRow" numFmtId="2" showAll="0" defaultSubtotal="0">
      <items count="7">
        <item x="0"/>
        <item x="1"/>
        <item x="2"/>
        <item x="3"/>
        <item x="4"/>
        <item x="5"/>
        <item x="6"/>
      </items>
    </pivotField>
    <pivotField showAll="0"/>
    <pivotField showAll="0"/>
    <pivotField dataField="1" showAll="0"/>
    <pivotField dataField="1" showAll="0"/>
  </pivotFields>
  <rowFields count="1">
    <field x="2"/>
  </rowFields>
  <rowItems count="8">
    <i>
      <x/>
    </i>
    <i>
      <x v="1"/>
    </i>
    <i>
      <x v="2"/>
    </i>
    <i>
      <x v="3"/>
    </i>
    <i>
      <x v="4"/>
    </i>
    <i>
      <x v="5"/>
    </i>
    <i>
      <x v="6"/>
    </i>
    <i t="grand">
      <x/>
    </i>
  </rowItems>
  <colFields count="1">
    <field x="-2"/>
  </colFields>
  <colItems count="2">
    <i>
      <x/>
    </i>
    <i i="1">
      <x v="1"/>
    </i>
  </colItems>
  <dataFields count="2">
    <dataField name="Sum of Boats" fld="5" baseField="0" baseItem="0"/>
    <dataField name="Sum of Athletes" fld="6"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gattacentral.com/regatta/entries/competitors.jsp?job_id=2898&amp;event_id=131" TargetMode="External"/><Relationship Id="rId18" Type="http://schemas.openxmlformats.org/officeDocument/2006/relationships/hyperlink" Target="https://www.regattacentral.com/regatta/entries/competitors.jsp?job_id=2898&amp;event_id=33" TargetMode="External"/><Relationship Id="rId26" Type="http://schemas.openxmlformats.org/officeDocument/2006/relationships/hyperlink" Target="https://www.regattacentral.com/regatta/entries/competitors.jsp?job_id=2898&amp;event_id=133" TargetMode="External"/><Relationship Id="rId39" Type="http://schemas.openxmlformats.org/officeDocument/2006/relationships/hyperlink" Target="https://www.regattacentral.com/regatta/entries/competitors.jsp?job_id=2898&amp;event_id=63" TargetMode="External"/><Relationship Id="rId21" Type="http://schemas.openxmlformats.org/officeDocument/2006/relationships/hyperlink" Target="https://www.regattacentral.com/regatta/entries/competitors.jsp?job_id=2898&amp;event_id=39" TargetMode="External"/><Relationship Id="rId34" Type="http://schemas.openxmlformats.org/officeDocument/2006/relationships/hyperlink" Target="https://www.regattacentral.com/regatta/entries/competitors.jsp?job_id=2898&amp;event_id=79" TargetMode="External"/><Relationship Id="rId42" Type="http://schemas.openxmlformats.org/officeDocument/2006/relationships/hyperlink" Target="https://www.regattacentral.com/regatta/entries/competitors.jsp?job_id=2898&amp;event_id=69" TargetMode="External"/><Relationship Id="rId47" Type="http://schemas.openxmlformats.org/officeDocument/2006/relationships/hyperlink" Target="https://www.regattacentral.com/regatta/entries/competitors.jsp?job_id=2898&amp;event_id=77" TargetMode="External"/><Relationship Id="rId50" Type="http://schemas.openxmlformats.org/officeDocument/2006/relationships/hyperlink" Target="https://www.regattacentral.com/regatta/entries/competitors.jsp?job_id=2898&amp;event_id=81" TargetMode="External"/><Relationship Id="rId55" Type="http://schemas.openxmlformats.org/officeDocument/2006/relationships/hyperlink" Target="https://www.regattacentral.com/regatta/entries/competitors.jsp?job_id=2898&amp;event_id=93" TargetMode="External"/><Relationship Id="rId63" Type="http://schemas.openxmlformats.org/officeDocument/2006/relationships/hyperlink" Target="https://www.regattacentral.com/regatta/entries/competitors.jsp?job_id=2898&amp;event_id=115" TargetMode="External"/><Relationship Id="rId68" Type="http://schemas.openxmlformats.org/officeDocument/2006/relationships/printerSettings" Target="../printerSettings/printerSettings1.bin"/><Relationship Id="rId7" Type="http://schemas.openxmlformats.org/officeDocument/2006/relationships/hyperlink" Target="https://www.regattacentral.com/regatta/entries/competitors.jsp?job_id=2898&amp;event_id=13" TargetMode="External"/><Relationship Id="rId2" Type="http://schemas.openxmlformats.org/officeDocument/2006/relationships/hyperlink" Target="https://www.regattacentral.com/regatta/entries/competitors.jsp?job_id=2898&amp;event_id=3" TargetMode="External"/><Relationship Id="rId16" Type="http://schemas.openxmlformats.org/officeDocument/2006/relationships/hyperlink" Target="https://www.regattacentral.com/regatta/entries/competitors.jsp?job_id=2898&amp;event_id=29" TargetMode="External"/><Relationship Id="rId29" Type="http://schemas.openxmlformats.org/officeDocument/2006/relationships/hyperlink" Target="https://www.regattacentral.com/regatta/entries/competitors.jsp?job_id=2898&amp;event_id=51" TargetMode="External"/><Relationship Id="rId1" Type="http://schemas.openxmlformats.org/officeDocument/2006/relationships/hyperlink" Target="https://www.regattacentral.com/regatta/entries/competitors.jsp?job_id=2898&amp;event_id=1" TargetMode="External"/><Relationship Id="rId6" Type="http://schemas.openxmlformats.org/officeDocument/2006/relationships/hyperlink" Target="https://www.regattacentral.com/regatta/entries/competitors.jsp?job_id=2898&amp;event_id=11" TargetMode="External"/><Relationship Id="rId11" Type="http://schemas.openxmlformats.org/officeDocument/2006/relationships/hyperlink" Target="https://www.regattacentral.com/regatta/entries/competitors.jsp?job_id=2898&amp;event_id=21" TargetMode="External"/><Relationship Id="rId24" Type="http://schemas.openxmlformats.org/officeDocument/2006/relationships/hyperlink" Target="https://www.regattacentral.com/regatta/entries/competitors.jsp?job_id=2898&amp;event_id=43" TargetMode="External"/><Relationship Id="rId32" Type="http://schemas.openxmlformats.org/officeDocument/2006/relationships/hyperlink" Target="https://www.regattacentral.com/regatta/entries/competitors.jsp?job_id=2898&amp;event_id=132" TargetMode="External"/><Relationship Id="rId37" Type="http://schemas.openxmlformats.org/officeDocument/2006/relationships/hyperlink" Target="https://www.regattacentral.com/regatta/entries/competitors.jsp?job_id=2898&amp;event_id=127" TargetMode="External"/><Relationship Id="rId40" Type="http://schemas.openxmlformats.org/officeDocument/2006/relationships/hyperlink" Target="https://www.regattacentral.com/regatta/entries/competitors.jsp?job_id=2898&amp;event_id=65" TargetMode="External"/><Relationship Id="rId45" Type="http://schemas.openxmlformats.org/officeDocument/2006/relationships/hyperlink" Target="https://www.regattacentral.com/regatta/entries/competitors.jsp?job_id=2898&amp;event_id=73" TargetMode="External"/><Relationship Id="rId53" Type="http://schemas.openxmlformats.org/officeDocument/2006/relationships/hyperlink" Target="https://www.regattacentral.com/regatta/entries/competitors.jsp?job_id=2898&amp;event_id=89" TargetMode="External"/><Relationship Id="rId58" Type="http://schemas.openxmlformats.org/officeDocument/2006/relationships/hyperlink" Target="https://www.regattacentral.com/regatta/entries/competitors.jsp?job_id=2898&amp;event_id=99" TargetMode="External"/><Relationship Id="rId66" Type="http://schemas.openxmlformats.org/officeDocument/2006/relationships/hyperlink" Target="https://www.regattacentral.com/regatta/entries/competitors.jsp?job_id=2898&amp;event_id=123" TargetMode="External"/><Relationship Id="rId5" Type="http://schemas.openxmlformats.org/officeDocument/2006/relationships/hyperlink" Target="https://www.regattacentral.com/regatta/entries/competitors.jsp?job_id=2898&amp;event_id=9" TargetMode="External"/><Relationship Id="rId15" Type="http://schemas.openxmlformats.org/officeDocument/2006/relationships/hyperlink" Target="https://www.regattacentral.com/regatta/entries/competitors.jsp?job_id=2898&amp;event_id=27" TargetMode="External"/><Relationship Id="rId23" Type="http://schemas.openxmlformats.org/officeDocument/2006/relationships/hyperlink" Target="https://www.regattacentral.com/regatta/entries/competitors.jsp?job_id=2898&amp;event_id=128" TargetMode="External"/><Relationship Id="rId28" Type="http://schemas.openxmlformats.org/officeDocument/2006/relationships/hyperlink" Target="https://www.regattacentral.com/regatta/entries/competitors.jsp?job_id=2898&amp;event_id=126" TargetMode="External"/><Relationship Id="rId36" Type="http://schemas.openxmlformats.org/officeDocument/2006/relationships/hyperlink" Target="https://www.regattacentral.com/regatta/entries/competitors.jsp?job_id=2898&amp;event_id=61" TargetMode="External"/><Relationship Id="rId49" Type="http://schemas.openxmlformats.org/officeDocument/2006/relationships/hyperlink" Target="https://www.regattacentral.com/regatta/entries/competitors.jsp?job_id=2898&amp;event_id=134" TargetMode="External"/><Relationship Id="rId57" Type="http://schemas.openxmlformats.org/officeDocument/2006/relationships/hyperlink" Target="https://www.regattacentral.com/regatta/entries/competitors.jsp?job_id=2898&amp;event_id=97" TargetMode="External"/><Relationship Id="rId61" Type="http://schemas.openxmlformats.org/officeDocument/2006/relationships/hyperlink" Target="https://www.regattacentral.com/regatta/entries/competitors.jsp?job_id=2898&amp;event_id=103" TargetMode="External"/><Relationship Id="rId10" Type="http://schemas.openxmlformats.org/officeDocument/2006/relationships/hyperlink" Target="https://www.regattacentral.com/regatta/entries/competitors.jsp?job_id=2898&amp;event_id=19" TargetMode="External"/><Relationship Id="rId19" Type="http://schemas.openxmlformats.org/officeDocument/2006/relationships/hyperlink" Target="https://www.regattacentral.com/regatta/entries/competitors.jsp?job_id=2898&amp;event_id=35" TargetMode="External"/><Relationship Id="rId31" Type="http://schemas.openxmlformats.org/officeDocument/2006/relationships/hyperlink" Target="https://www.regattacentral.com/regatta/entries/competitors.jsp?job_id=2898&amp;event_id=55" TargetMode="External"/><Relationship Id="rId44" Type="http://schemas.openxmlformats.org/officeDocument/2006/relationships/hyperlink" Target="https://www.regattacentral.com/regatta/entries/competitors.jsp?job_id=2898&amp;event_id=138" TargetMode="External"/><Relationship Id="rId52" Type="http://schemas.openxmlformats.org/officeDocument/2006/relationships/hyperlink" Target="https://www.regattacentral.com/regatta/entries/competitors.jsp?job_id=2898&amp;event_id=87" TargetMode="External"/><Relationship Id="rId60" Type="http://schemas.openxmlformats.org/officeDocument/2006/relationships/hyperlink" Target="https://www.regattacentral.com/regatta/entries/competitors.jsp?job_id=2898&amp;event_id=101" TargetMode="External"/><Relationship Id="rId65" Type="http://schemas.openxmlformats.org/officeDocument/2006/relationships/hyperlink" Target="https://www.regattacentral.com/regatta/entries/competitors.jsp?job_id=2898&amp;event_id=121" TargetMode="External"/><Relationship Id="rId4" Type="http://schemas.openxmlformats.org/officeDocument/2006/relationships/hyperlink" Target="https://www.regattacentral.com/regatta/entries/competitors.jsp?job_id=2898&amp;event_id=7" TargetMode="External"/><Relationship Id="rId9" Type="http://schemas.openxmlformats.org/officeDocument/2006/relationships/hyperlink" Target="https://www.regattacentral.com/regatta/entries/competitors.jsp?job_id=2898&amp;event_id=17" TargetMode="External"/><Relationship Id="rId14" Type="http://schemas.openxmlformats.org/officeDocument/2006/relationships/hyperlink" Target="https://www.regattacentral.com/regatta/entries/competitors.jsp?job_id=2898&amp;event_id=25" TargetMode="External"/><Relationship Id="rId22" Type="http://schemas.openxmlformats.org/officeDocument/2006/relationships/hyperlink" Target="https://www.regattacentral.com/regatta/entries/competitors.jsp?job_id=2898&amp;event_id=41" TargetMode="External"/><Relationship Id="rId27" Type="http://schemas.openxmlformats.org/officeDocument/2006/relationships/hyperlink" Target="https://www.regattacentral.com/regatta/entries/competitors.jsp?job_id=2898&amp;event_id=49" TargetMode="External"/><Relationship Id="rId30" Type="http://schemas.openxmlformats.org/officeDocument/2006/relationships/hyperlink" Target="https://www.regattacentral.com/regatta/entries/competitors.jsp?job_id=2898&amp;event_id=53" TargetMode="External"/><Relationship Id="rId35" Type="http://schemas.openxmlformats.org/officeDocument/2006/relationships/hyperlink" Target="https://www.regattacentral.com/regatta/entries/competitors.jsp?job_id=2898&amp;event_id=59" TargetMode="External"/><Relationship Id="rId43" Type="http://schemas.openxmlformats.org/officeDocument/2006/relationships/hyperlink" Target="https://www.regattacentral.com/regatta/entries/competitors.jsp?job_id=2898&amp;event_id=71" TargetMode="External"/><Relationship Id="rId48" Type="http://schemas.openxmlformats.org/officeDocument/2006/relationships/hyperlink" Target="https://www.regattacentral.com/regatta/entries/competitors.jsp?job_id=2898&amp;event_id=83" TargetMode="External"/><Relationship Id="rId56" Type="http://schemas.openxmlformats.org/officeDocument/2006/relationships/hyperlink" Target="https://www.regattacentral.com/regatta/entries/competitors.jsp?job_id=2898&amp;event_id=95" TargetMode="External"/><Relationship Id="rId64" Type="http://schemas.openxmlformats.org/officeDocument/2006/relationships/hyperlink" Target="https://www.regattacentral.com/regatta/entries/competitors.jsp?job_id=2898&amp;event_id=117" TargetMode="External"/><Relationship Id="rId8" Type="http://schemas.openxmlformats.org/officeDocument/2006/relationships/hyperlink" Target="https://www.regattacentral.com/regatta/entries/competitors.jsp?job_id=2898&amp;event_id=129" TargetMode="External"/><Relationship Id="rId51" Type="http://schemas.openxmlformats.org/officeDocument/2006/relationships/hyperlink" Target="https://www.regattacentral.com/regatta/entries/competitors.jsp?job_id=2898&amp;event_id=85" TargetMode="External"/><Relationship Id="rId3" Type="http://schemas.openxmlformats.org/officeDocument/2006/relationships/hyperlink" Target="https://www.regattacentral.com/regatta/entries/competitors.jsp?job_id=2898&amp;event_id=5" TargetMode="External"/><Relationship Id="rId12" Type="http://schemas.openxmlformats.org/officeDocument/2006/relationships/hyperlink" Target="https://www.regattacentral.com/regatta/entries/competitors.jsp?job_id=2898&amp;event_id=23" TargetMode="External"/><Relationship Id="rId17" Type="http://schemas.openxmlformats.org/officeDocument/2006/relationships/hyperlink" Target="https://www.regattacentral.com/regatta/entries/competitors.jsp?job_id=2898&amp;event_id=31" TargetMode="External"/><Relationship Id="rId25" Type="http://schemas.openxmlformats.org/officeDocument/2006/relationships/hyperlink" Target="https://www.regattacentral.com/regatta/entries/competitors.jsp?job_id=2898&amp;event_id=47" TargetMode="External"/><Relationship Id="rId33" Type="http://schemas.openxmlformats.org/officeDocument/2006/relationships/hyperlink" Target="https://www.regattacentral.com/regatta/entries/competitors.jsp?job_id=2898&amp;event_id=57" TargetMode="External"/><Relationship Id="rId38" Type="http://schemas.openxmlformats.org/officeDocument/2006/relationships/hyperlink" Target="https://www.regattacentral.com/regatta/entries/competitors.jsp?job_id=2898&amp;event_id=130" TargetMode="External"/><Relationship Id="rId46" Type="http://schemas.openxmlformats.org/officeDocument/2006/relationships/hyperlink" Target="https://www.regattacentral.com/regatta/entries/competitors.jsp?job_id=2898&amp;event_id=75" TargetMode="External"/><Relationship Id="rId59" Type="http://schemas.openxmlformats.org/officeDocument/2006/relationships/hyperlink" Target="https://www.regattacentral.com/regatta/entries/competitors.jsp?job_id=2898&amp;event_id=119" TargetMode="External"/><Relationship Id="rId67" Type="http://schemas.openxmlformats.org/officeDocument/2006/relationships/hyperlink" Target="https://www.regattacentral.com/regatta/entries/competitors.jsp?job_id=2898&amp;event_id=125" TargetMode="External"/><Relationship Id="rId20" Type="http://schemas.openxmlformats.org/officeDocument/2006/relationships/hyperlink" Target="https://www.regattacentral.com/regatta/entries/competitors.jsp?job_id=2898&amp;event_id=37" TargetMode="External"/><Relationship Id="rId41" Type="http://schemas.openxmlformats.org/officeDocument/2006/relationships/hyperlink" Target="https://www.regattacentral.com/regatta/entries/competitors.jsp?job_id=2898&amp;event_id=67" TargetMode="External"/><Relationship Id="rId54" Type="http://schemas.openxmlformats.org/officeDocument/2006/relationships/hyperlink" Target="https://www.regattacentral.com/regatta/entries/competitors.jsp?job_id=2898&amp;event_id=91" TargetMode="External"/><Relationship Id="rId62" Type="http://schemas.openxmlformats.org/officeDocument/2006/relationships/hyperlink" Target="https://www.regattacentral.com/regatta/entries/competitors.jsp?job_id=2898&amp;event_id=11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sheetPr>
    <pageSetUpPr fitToPage="1"/>
  </sheetPr>
  <dimension ref="A1:BI92"/>
  <sheetViews>
    <sheetView tabSelected="1" zoomScaleNormal="100" workbookViewId="0">
      <pane xSplit="4" ySplit="2" topLeftCell="L3" activePane="bottomRight" state="frozen"/>
      <selection pane="topRight" activeCell="E1" sqref="E1"/>
      <selection pane="bottomLeft" activeCell="A3" sqref="A3"/>
      <selection pane="bottomRight" activeCell="L5" sqref="L5"/>
    </sheetView>
  </sheetViews>
  <sheetFormatPr defaultRowHeight="17.25" customHeight="1"/>
  <cols>
    <col min="1" max="1" width="7.42578125" style="1" customWidth="1"/>
    <col min="2" max="2" width="9.42578125" style="166" hidden="1" customWidth="1"/>
    <col min="3" max="3" width="9.5703125" style="7" customWidth="1"/>
    <col min="4" max="4" width="10.28515625" style="7" customWidth="1"/>
    <col min="5" max="5" width="10.28515625" style="159" hidden="1" customWidth="1"/>
    <col min="6" max="9" width="7.42578125" style="7" hidden="1" customWidth="1"/>
    <col min="10" max="10" width="10.5703125" style="7" hidden="1" customWidth="1"/>
    <col min="11" max="11" width="10.5703125" style="159" hidden="1" customWidth="1"/>
    <col min="12" max="12" width="10.5703125" style="100" customWidth="1"/>
    <col min="13" max="13" width="11.42578125" style="159" hidden="1" customWidth="1"/>
    <col min="14" max="14" width="7.5703125" style="8" customWidth="1"/>
    <col min="15" max="15" width="21.7109375" style="2" customWidth="1"/>
    <col min="16" max="16" width="34.85546875" style="2" customWidth="1"/>
    <col min="17" max="17" width="3.7109375" style="1" customWidth="1"/>
    <col min="18" max="18" width="7.140625" style="36" customWidth="1"/>
    <col min="19" max="19" width="8.85546875" style="46" customWidth="1"/>
    <col min="20" max="24" width="7.140625" style="1" customWidth="1"/>
    <col min="25" max="25" width="9.42578125" style="23" customWidth="1"/>
    <col min="26" max="26" width="7.140625" style="51" customWidth="1"/>
    <col min="27" max="27" width="9" style="51" customWidth="1"/>
    <col min="28" max="29" width="8.140625" style="1" customWidth="1"/>
    <col min="30" max="30" width="5.7109375" style="2" customWidth="1"/>
    <col min="31" max="31" width="15.85546875" style="2" customWidth="1"/>
    <col min="32" max="32" width="9.140625" style="2"/>
    <col min="33" max="33" width="11" style="2" bestFit="1" customWidth="1"/>
    <col min="34" max="34" width="11" style="2" customWidth="1"/>
    <col min="35" max="35" width="19.7109375" style="2" customWidth="1"/>
    <col min="36" max="37" width="9.140625" style="2"/>
    <col min="38" max="38" width="13.42578125" style="2" customWidth="1"/>
    <col min="39" max="39" width="11.28515625" style="2" customWidth="1"/>
    <col min="40" max="40" width="9.140625" style="2"/>
    <col min="41" max="42" width="9.140625" style="1"/>
    <col min="43" max="46" width="9.140625" style="2"/>
    <col min="47" max="48" width="21.7109375" style="2" customWidth="1"/>
    <col min="49" max="50" width="9.140625" style="2"/>
    <col min="51" max="51" width="9.140625" style="116"/>
    <col min="52" max="54" width="9.140625" style="2"/>
    <col min="55" max="55" width="53.42578125" style="2" bestFit="1" customWidth="1"/>
    <col min="56" max="60" width="9.140625" style="2"/>
    <col min="61" max="61" width="13" style="2" customWidth="1"/>
    <col min="62" max="16384" width="9.140625" style="2"/>
  </cols>
  <sheetData>
    <row r="1" spans="1:61" ht="108.75" customHeight="1">
      <c r="A1" s="28" t="s">
        <v>225</v>
      </c>
      <c r="B1" s="164"/>
      <c r="C1" s="29"/>
      <c r="D1" s="29"/>
      <c r="E1" s="167"/>
      <c r="F1" s="9"/>
      <c r="G1" s="9"/>
      <c r="H1" s="32"/>
      <c r="I1" s="32"/>
      <c r="J1" s="32"/>
      <c r="K1" s="155"/>
      <c r="L1" s="99"/>
      <c r="M1" s="153"/>
      <c r="N1" s="154"/>
      <c r="O1" s="154"/>
      <c r="P1" s="150" t="s">
        <v>290</v>
      </c>
      <c r="Q1" s="183" t="s">
        <v>420</v>
      </c>
      <c r="R1" s="183"/>
      <c r="S1" s="183"/>
      <c r="T1" s="183"/>
      <c r="U1" s="183"/>
      <c r="V1" s="183"/>
      <c r="W1" s="183"/>
      <c r="X1" s="183"/>
      <c r="Y1" s="183"/>
      <c r="Z1" s="183"/>
      <c r="AA1" s="183"/>
      <c r="AB1" s="47"/>
      <c r="AC1" s="47"/>
      <c r="AD1" s="33"/>
      <c r="AE1" s="33"/>
      <c r="AF1" s="10"/>
      <c r="AG1" s="10"/>
      <c r="AH1" s="10"/>
      <c r="AI1" s="10" t="s">
        <v>76</v>
      </c>
      <c r="AJ1" s="10"/>
      <c r="AK1" s="10"/>
      <c r="AL1" s="10"/>
      <c r="BC1" s="2" t="s">
        <v>397</v>
      </c>
    </row>
    <row r="2" spans="1:61" ht="45.75" customHeight="1" thickBot="1">
      <c r="A2" s="56" t="s">
        <v>14</v>
      </c>
      <c r="B2" s="156" t="s">
        <v>121</v>
      </c>
      <c r="C2" s="149" t="s">
        <v>223</v>
      </c>
      <c r="D2" s="56" t="s">
        <v>64</v>
      </c>
      <c r="E2" s="156" t="s">
        <v>83</v>
      </c>
      <c r="F2" s="121" t="s">
        <v>320</v>
      </c>
      <c r="G2" s="121" t="s">
        <v>321</v>
      </c>
      <c r="H2" s="122" t="s">
        <v>322</v>
      </c>
      <c r="I2" s="122" t="s">
        <v>328</v>
      </c>
      <c r="J2" s="115" t="s">
        <v>329</v>
      </c>
      <c r="K2" s="156" t="s">
        <v>403</v>
      </c>
      <c r="L2" s="65" t="s">
        <v>405</v>
      </c>
      <c r="M2" s="156" t="s">
        <v>404</v>
      </c>
      <c r="N2" s="149" t="s">
        <v>419</v>
      </c>
      <c r="O2" s="57" t="s">
        <v>11</v>
      </c>
      <c r="P2" s="57" t="s">
        <v>418</v>
      </c>
      <c r="Q2" s="58" t="s">
        <v>78</v>
      </c>
      <c r="R2" s="56" t="s">
        <v>82</v>
      </c>
      <c r="S2" s="65" t="s">
        <v>99</v>
      </c>
      <c r="T2" s="66" t="s">
        <v>66</v>
      </c>
      <c r="U2" s="67" t="s">
        <v>4</v>
      </c>
      <c r="V2" s="67" t="s">
        <v>67</v>
      </c>
      <c r="W2" s="67" t="s">
        <v>0</v>
      </c>
      <c r="X2" s="67" t="s">
        <v>115</v>
      </c>
      <c r="Y2" s="68" t="s">
        <v>92</v>
      </c>
      <c r="Z2" s="69" t="s">
        <v>93</v>
      </c>
      <c r="AA2" s="69" t="s">
        <v>94</v>
      </c>
      <c r="AB2" s="70" t="s">
        <v>98</v>
      </c>
      <c r="AC2" s="70" t="s">
        <v>97</v>
      </c>
      <c r="AD2" s="151" t="s">
        <v>75</v>
      </c>
      <c r="AE2" s="152"/>
      <c r="AF2" s="11" t="s">
        <v>74</v>
      </c>
      <c r="AI2" s="11" t="s">
        <v>11</v>
      </c>
      <c r="AJ2" s="11" t="s">
        <v>101</v>
      </c>
      <c r="AK2" s="88"/>
      <c r="AL2" s="10" t="s">
        <v>184</v>
      </c>
      <c r="AM2" s="34"/>
      <c r="AN2" s="34"/>
      <c r="AO2" s="75" t="s">
        <v>81</v>
      </c>
      <c r="AP2" s="75" t="s">
        <v>87</v>
      </c>
      <c r="AQ2" s="75" t="s">
        <v>105</v>
      </c>
      <c r="AR2" s="75" t="s">
        <v>106</v>
      </c>
      <c r="AX2" s="2" t="s">
        <v>303</v>
      </c>
      <c r="AZ2" s="2" t="s">
        <v>323</v>
      </c>
      <c r="BC2" s="136" t="s">
        <v>216</v>
      </c>
      <c r="BD2" s="137" t="s">
        <v>330</v>
      </c>
      <c r="BE2" s="137" t="s">
        <v>331</v>
      </c>
      <c r="BG2" s="2" t="s">
        <v>400</v>
      </c>
      <c r="BH2" s="2" t="s">
        <v>401</v>
      </c>
      <c r="BI2" s="2" t="s">
        <v>402</v>
      </c>
    </row>
    <row r="3" spans="1:61" s="3" customFormat="1" ht="12" customHeight="1" thickTop="1" thickBot="1">
      <c r="A3" s="53">
        <f>AF3</f>
        <v>1</v>
      </c>
      <c r="B3" s="165" t="s">
        <v>122</v>
      </c>
      <c r="C3" s="170">
        <f t="shared" ref="C3:C67" si="0">(INT(96*L3)/96)-(5/96)</f>
        <v>0.30208333333333337</v>
      </c>
      <c r="D3" s="170">
        <f>C3+(20/1440)</f>
        <v>0.31597222222222227</v>
      </c>
      <c r="E3" s="168"/>
      <c r="F3" s="125"/>
      <c r="G3" s="123"/>
      <c r="H3" s="124"/>
      <c r="I3" s="124"/>
      <c r="J3" s="53"/>
      <c r="K3" s="157">
        <v>0.35416666666666669</v>
      </c>
      <c r="L3" s="146">
        <v>0.35416666666666669</v>
      </c>
      <c r="M3" s="161">
        <v>0.35416666666666669</v>
      </c>
      <c r="N3" s="55">
        <f>(INT(96*L3)/96)+(4/96)</f>
        <v>0.39583333333333337</v>
      </c>
      <c r="O3" s="13" t="s">
        <v>17</v>
      </c>
      <c r="P3" s="109" t="str">
        <f>AI3</f>
        <v>Mens Masters 1x</v>
      </c>
      <c r="Q3" s="54" t="s">
        <v>77</v>
      </c>
      <c r="R3" s="59">
        <f>AJ3</f>
        <v>3</v>
      </c>
      <c r="S3" s="60">
        <f>R3/3</f>
        <v>1</v>
      </c>
      <c r="T3" s="21" t="s">
        <v>88</v>
      </c>
      <c r="U3" s="21" t="s">
        <v>5</v>
      </c>
      <c r="V3" s="21"/>
      <c r="W3" s="21" t="s">
        <v>7</v>
      </c>
      <c r="X3" s="86"/>
      <c r="Y3" s="61">
        <f>SUM(R$3:R3)</f>
        <v>3</v>
      </c>
      <c r="Z3" s="62">
        <f t="shared" ref="Z3:Z54" si="1">R3*VLOOKUP(T3,BOATCLASS,2)</f>
        <v>3</v>
      </c>
      <c r="AA3" s="62">
        <f>SUM(Z$3:Z3)</f>
        <v>3</v>
      </c>
      <c r="AB3" s="63">
        <v>4</v>
      </c>
      <c r="AC3" s="63">
        <f t="shared" ref="AC3:AC14" si="2">AB3*VLOOKUP(T3,BOATCLASS,2)</f>
        <v>4</v>
      </c>
      <c r="AD3" s="64"/>
      <c r="AE3" s="64">
        <v>8</v>
      </c>
      <c r="AF3" s="109">
        <v>1</v>
      </c>
      <c r="AG3" s="109"/>
      <c r="AH3" s="109"/>
      <c r="AI3" s="114" t="s">
        <v>226</v>
      </c>
      <c r="AJ3" s="110">
        <v>3</v>
      </c>
      <c r="AK3" s="90">
        <v>4</v>
      </c>
      <c r="AL3" s="3" t="str">
        <f>"$aevents["&amp;A3&amp;"] = array('"&amp;A3&amp;"','"&amp;B3&amp;"','"&amp;TEXT(L3,"HH:MM")&amp;"','"&amp;O3&amp;"','"&amp;Q3&amp;"','num'=&gt;999);"</f>
        <v>$aevents[1] = array('1','MM101','08:30','M Masters 1x','Y','num'=&gt;999);</v>
      </c>
      <c r="AM3" s="3" t="s">
        <v>80</v>
      </c>
      <c r="AN3" s="3">
        <v>20</v>
      </c>
      <c r="AO3" s="75" t="s">
        <v>88</v>
      </c>
      <c r="AP3" s="75">
        <v>1</v>
      </c>
      <c r="AQ3" s="75">
        <v>45</v>
      </c>
      <c r="AR3" s="75">
        <v>2</v>
      </c>
      <c r="AU3" s="3" t="str">
        <f>O3</f>
        <v>M Masters 1x</v>
      </c>
      <c r="AV3" s="3" t="str">
        <f>AI3</f>
        <v>Mens Masters 1x</v>
      </c>
      <c r="AX3" s="3" t="s">
        <v>304</v>
      </c>
      <c r="AY3" s="126">
        <v>0</v>
      </c>
      <c r="AZ3" s="3" t="s">
        <v>324</v>
      </c>
      <c r="BA3" s="128">
        <v>0</v>
      </c>
      <c r="BC3" s="138" t="s">
        <v>332</v>
      </c>
      <c r="BD3" s="139">
        <v>1.6273148148148148E-2</v>
      </c>
      <c r="BE3" s="139">
        <v>1.8402777777777778E-2</v>
      </c>
      <c r="BG3" s="128">
        <f>AVERAGE(BD3,BE3)</f>
        <v>1.7337962962962965E-2</v>
      </c>
      <c r="BH3" s="144">
        <f>1440*(BG$73-BD3)</f>
        <v>4.7655128205128214</v>
      </c>
      <c r="BI3" s="144">
        <f>1440*(BE3-BG$73)</f>
        <v>-1.698846153846153</v>
      </c>
    </row>
    <row r="4" spans="1:61" s="4" customFormat="1" ht="12" customHeight="1" thickBot="1">
      <c r="A4" s="53">
        <f t="shared" ref="A4:A57" si="3">AF4</f>
        <v>2</v>
      </c>
      <c r="B4" s="165" t="s">
        <v>123</v>
      </c>
      <c r="C4" s="170">
        <f t="shared" si="0"/>
        <v>0.30208333333333337</v>
      </c>
      <c r="D4" s="171">
        <f t="shared" ref="D4:D76" si="4">C4+(20/1440)</f>
        <v>0.31597222222222227</v>
      </c>
      <c r="E4" s="168">
        <f>IF(MAX(AB3,R3)&gt;$AN$3,(1/4)/24,0)+INT(MAX(AB3,R3)/15)*((5/60)/24)</f>
        <v>0</v>
      </c>
      <c r="F4" s="130">
        <f t="shared" ref="F4:F35" si="5">VLOOKUP("class"&amp;LEFT(T4,1)&amp;LEFT(T3,1),cushionclass,2,FALSE)</f>
        <v>0</v>
      </c>
      <c r="G4" s="130">
        <f t="shared" ref="G4:G35" si="6">VLOOKUP("sex"&amp;LEFT(U4,1)&amp;LEFT(U3,1),cushionsex,2,FALSE)</f>
        <v>0</v>
      </c>
      <c r="H4" s="131"/>
      <c r="I4" s="130">
        <f>ROUNDUP(S3,0)/1440</f>
        <v>6.9444444444444447E-4</v>
      </c>
      <c r="J4" s="12"/>
      <c r="K4" s="158">
        <f>K3+I4+J4+MAX(0,ROUNDUP(MAX(BH4-BH3,0)/2,0)/1440)</f>
        <v>0.35486111111111113</v>
      </c>
      <c r="L4" s="147">
        <v>0.35486111111111113</v>
      </c>
      <c r="M4" s="162">
        <f t="shared" ref="M4:M76" si="7">M3+J4+E4</f>
        <v>0.35416666666666669</v>
      </c>
      <c r="N4" s="55">
        <f t="shared" ref="N4:N67" si="8">(INT(96*L4)/96)+(4/96)</f>
        <v>0.39583333333333337</v>
      </c>
      <c r="O4" s="13" t="s">
        <v>18</v>
      </c>
      <c r="P4" s="109" t="str">
        <f t="shared" ref="P4:P67" si="9">AI4</f>
        <v>Mens Senior Masters 1x</v>
      </c>
      <c r="Q4" s="30" t="s">
        <v>77</v>
      </c>
      <c r="R4" s="59">
        <f t="shared" ref="R4:R67" si="10">AJ4</f>
        <v>5</v>
      </c>
      <c r="S4" s="60">
        <f t="shared" ref="S4:S57" si="11">R4/3</f>
        <v>1.6666666666666667</v>
      </c>
      <c r="T4" s="14" t="s">
        <v>88</v>
      </c>
      <c r="U4" s="14" t="s">
        <v>5</v>
      </c>
      <c r="V4" s="14"/>
      <c r="W4" s="14" t="s">
        <v>7</v>
      </c>
      <c r="X4" s="15" t="s">
        <v>116</v>
      </c>
      <c r="Y4" s="48">
        <f>SUM(R$3:R4)</f>
        <v>8</v>
      </c>
      <c r="Z4" s="50">
        <f t="shared" si="1"/>
        <v>5</v>
      </c>
      <c r="AA4" s="62">
        <f>SUM(Z$3:Z4)</f>
        <v>8</v>
      </c>
      <c r="AB4" s="41">
        <v>6</v>
      </c>
      <c r="AC4" s="41">
        <f t="shared" si="2"/>
        <v>6</v>
      </c>
      <c r="AD4" s="16"/>
      <c r="AE4" s="16" t="str">
        <f t="shared" ref="AE4:AE74" si="12">IF(INT(M4*24)&lt;&gt;INT(M3*24),INT(M4*24),"")</f>
        <v/>
      </c>
      <c r="AF4" s="111">
        <v>2</v>
      </c>
      <c r="AG4" s="111"/>
      <c r="AH4" s="111"/>
      <c r="AI4" s="113" t="s">
        <v>227</v>
      </c>
      <c r="AJ4" s="112">
        <v>5</v>
      </c>
      <c r="AK4" s="91">
        <v>6</v>
      </c>
      <c r="AL4" s="3" t="str">
        <f t="shared" ref="AL4:AL67" si="13">"$aevents["&amp;A4&amp;"] = array('"&amp;A4&amp;"','"&amp;B4&amp;"','"&amp;TEXT(L4,"HH:MM")&amp;"','"&amp;O4&amp;"','"&amp;Q4&amp;"','num'=&gt;999);"</f>
        <v>$aevents[2] = array('2','MM102','08:31','M Senior Master 1x','Y','num'=&gt;999);</v>
      </c>
      <c r="AO4" s="76" t="s">
        <v>89</v>
      </c>
      <c r="AP4" s="76">
        <v>2</v>
      </c>
      <c r="AQ4" s="76">
        <v>60</v>
      </c>
      <c r="AR4" s="76">
        <v>4</v>
      </c>
      <c r="AU4" s="3" t="str">
        <f t="shared" ref="AU4:AU76" si="14">O4</f>
        <v>M Senior Master 1x</v>
      </c>
      <c r="AV4" s="3" t="str">
        <f t="shared" ref="AV4:AV57" si="15">AI4</f>
        <v>Mens Senior Masters 1x</v>
      </c>
      <c r="AX4" s="4" t="s">
        <v>311</v>
      </c>
      <c r="AY4" s="127">
        <v>0</v>
      </c>
      <c r="AZ4" s="4" t="s">
        <v>327</v>
      </c>
      <c r="BA4" s="129">
        <v>1.3888888888888889E-3</v>
      </c>
      <c r="BC4" s="138" t="s">
        <v>333</v>
      </c>
      <c r="BD4" s="139">
        <v>1.7314814814814814E-2</v>
      </c>
      <c r="BE4" s="139">
        <v>2.2303240740740738E-2</v>
      </c>
      <c r="BG4" s="128">
        <f t="shared" ref="BG4:BG25" si="16">AVERAGE(BD4,BE4)</f>
        <v>1.9809027777777776E-2</v>
      </c>
      <c r="BH4" s="144">
        <f t="shared" ref="BH4:BH67" si="17">1440*(BG$73-BD4)</f>
        <v>3.2655128205128214</v>
      </c>
      <c r="BI4" s="144">
        <f t="shared" ref="BI4:BI67" si="18">1440*(BE4-BG$73)</f>
        <v>3.917820512820509</v>
      </c>
    </row>
    <row r="5" spans="1:61" s="4" customFormat="1" ht="12" customHeight="1" thickBot="1">
      <c r="A5" s="53">
        <f t="shared" si="3"/>
        <v>3</v>
      </c>
      <c r="B5" s="165" t="s">
        <v>124</v>
      </c>
      <c r="C5" s="170">
        <f t="shared" si="0"/>
        <v>0.30208333333333337</v>
      </c>
      <c r="D5" s="171">
        <f t="shared" si="4"/>
        <v>0.31597222222222227</v>
      </c>
      <c r="E5" s="168">
        <f t="shared" ref="E5:E68" si="19">IF(MAX(AB4,R4)&gt;$AN$3,(1/4)/24,0)+INT(MAX(AB4,R4)/15)*((5/60)/24)</f>
        <v>0</v>
      </c>
      <c r="F5" s="130">
        <f t="shared" si="5"/>
        <v>0</v>
      </c>
      <c r="G5" s="130">
        <f t="shared" si="6"/>
        <v>0</v>
      </c>
      <c r="H5" s="131"/>
      <c r="I5" s="130">
        <f t="shared" ref="I5:I68" si="20">ROUNDUP(S4,0)/1440</f>
        <v>1.3888888888888889E-3</v>
      </c>
      <c r="J5" s="12"/>
      <c r="K5" s="158">
        <f>K4+I5+J5+MAX(0,ROUNDUP(MAX(BH5-BH4,0)/2,0)/1440)</f>
        <v>0.35694444444444445</v>
      </c>
      <c r="L5" s="147">
        <v>0.35625000000000001</v>
      </c>
      <c r="M5" s="162">
        <f t="shared" si="7"/>
        <v>0.35416666666666669</v>
      </c>
      <c r="N5" s="55">
        <f t="shared" si="8"/>
        <v>0.39583333333333337</v>
      </c>
      <c r="O5" s="13" t="s">
        <v>19</v>
      </c>
      <c r="P5" s="109" t="str">
        <f t="shared" si="9"/>
        <v>Mens Grand Masters 1x</v>
      </c>
      <c r="Q5" s="30" t="s">
        <v>77</v>
      </c>
      <c r="R5" s="59">
        <f t="shared" si="10"/>
        <v>18</v>
      </c>
      <c r="S5" s="60">
        <f t="shared" si="11"/>
        <v>6</v>
      </c>
      <c r="T5" s="14" t="s">
        <v>88</v>
      </c>
      <c r="U5" s="14" t="s">
        <v>5</v>
      </c>
      <c r="V5" s="14"/>
      <c r="W5" s="14" t="s">
        <v>7</v>
      </c>
      <c r="X5" s="15" t="s">
        <v>117</v>
      </c>
      <c r="Y5" s="48">
        <f>SUM(R$3:R5)</f>
        <v>26</v>
      </c>
      <c r="Z5" s="50">
        <f t="shared" si="1"/>
        <v>18</v>
      </c>
      <c r="AA5" s="62">
        <f>SUM(Z$3:Z5)</f>
        <v>26</v>
      </c>
      <c r="AB5" s="41">
        <v>14</v>
      </c>
      <c r="AC5" s="41">
        <f t="shared" si="2"/>
        <v>14</v>
      </c>
      <c r="AD5" s="16"/>
      <c r="AE5" s="16" t="str">
        <f t="shared" si="12"/>
        <v/>
      </c>
      <c r="AF5" s="109">
        <v>3</v>
      </c>
      <c r="AG5" s="109"/>
      <c r="AH5" s="109"/>
      <c r="AI5" s="114" t="s">
        <v>228</v>
      </c>
      <c r="AJ5" s="110">
        <v>18</v>
      </c>
      <c r="AK5" s="92">
        <v>14</v>
      </c>
      <c r="AL5" s="3" t="str">
        <f t="shared" si="13"/>
        <v>$aevents[3] = array('3','MM103','08:33','M Grand Master 1x','Y','num'=&gt;999);</v>
      </c>
      <c r="AO5" s="76" t="s">
        <v>70</v>
      </c>
      <c r="AP5" s="76">
        <v>2</v>
      </c>
      <c r="AQ5" s="76">
        <v>60</v>
      </c>
      <c r="AR5" s="76">
        <v>4</v>
      </c>
      <c r="AU5" s="3" t="str">
        <f t="shared" si="14"/>
        <v>M Grand Master 1x</v>
      </c>
      <c r="AV5" s="3" t="str">
        <f t="shared" si="15"/>
        <v>Mens Grand Masters 1x</v>
      </c>
      <c r="AX5" s="4" t="s">
        <v>312</v>
      </c>
      <c r="AY5" s="127">
        <v>0</v>
      </c>
      <c r="AZ5" s="4" t="s">
        <v>326</v>
      </c>
      <c r="BA5" s="129">
        <v>0</v>
      </c>
      <c r="BC5" s="138" t="s">
        <v>334</v>
      </c>
      <c r="BD5" s="139">
        <v>1.7141203703703704E-2</v>
      </c>
      <c r="BE5" s="139">
        <v>2.0601851851851854E-2</v>
      </c>
      <c r="BG5" s="128">
        <f t="shared" si="16"/>
        <v>1.8871527777777779E-2</v>
      </c>
      <c r="BH5" s="144">
        <f t="shared" si="17"/>
        <v>3.5155128205128205</v>
      </c>
      <c r="BI5" s="144">
        <f t="shared" si="18"/>
        <v>1.4678205128205157</v>
      </c>
    </row>
    <row r="6" spans="1:61" s="4" customFormat="1" ht="12" customHeight="1" thickBot="1">
      <c r="A6" s="53">
        <f t="shared" si="3"/>
        <v>4</v>
      </c>
      <c r="B6" s="165" t="s">
        <v>125</v>
      </c>
      <c r="C6" s="170">
        <f t="shared" si="0"/>
        <v>0.30208333333333337</v>
      </c>
      <c r="D6" s="171">
        <f t="shared" si="4"/>
        <v>0.31597222222222227</v>
      </c>
      <c r="E6" s="168">
        <v>0</v>
      </c>
      <c r="F6" s="130">
        <f t="shared" si="5"/>
        <v>0</v>
      </c>
      <c r="G6" s="130">
        <f t="shared" si="6"/>
        <v>0</v>
      </c>
      <c r="H6" s="131"/>
      <c r="I6" s="130">
        <f t="shared" si="20"/>
        <v>4.1666666666666666E-3</v>
      </c>
      <c r="J6" s="12"/>
      <c r="K6" s="158">
        <f>K5+I6+J6+MAX(0,ROUNDUP(MAX(BH6-BH5,0)/2,0)/1440)</f>
        <v>0.3611111111111111</v>
      </c>
      <c r="L6" s="147">
        <v>0.36041666666666666</v>
      </c>
      <c r="M6" s="162">
        <f t="shared" si="7"/>
        <v>0.35416666666666669</v>
      </c>
      <c r="N6" s="55">
        <f t="shared" si="8"/>
        <v>0.39583333333333337</v>
      </c>
      <c r="O6" s="13" t="s">
        <v>20</v>
      </c>
      <c r="P6" s="109" t="str">
        <f t="shared" si="9"/>
        <v>Mens Veterans 1x</v>
      </c>
      <c r="Q6" s="30" t="s">
        <v>77</v>
      </c>
      <c r="R6" s="59">
        <f t="shared" si="10"/>
        <v>18</v>
      </c>
      <c r="S6" s="60">
        <f t="shared" si="11"/>
        <v>6</v>
      </c>
      <c r="T6" s="14" t="s">
        <v>88</v>
      </c>
      <c r="U6" s="14" t="s">
        <v>5</v>
      </c>
      <c r="V6" s="14"/>
      <c r="W6" s="14" t="s">
        <v>7</v>
      </c>
      <c r="X6" s="15" t="s">
        <v>118</v>
      </c>
      <c r="Y6" s="48">
        <f>SUM(R$3:R6)</f>
        <v>44</v>
      </c>
      <c r="Z6" s="50">
        <f t="shared" si="1"/>
        <v>18</v>
      </c>
      <c r="AA6" s="62">
        <f>SUM(Z$3:Z6)</f>
        <v>44</v>
      </c>
      <c r="AB6" s="41">
        <v>14</v>
      </c>
      <c r="AC6" s="41">
        <f t="shared" si="2"/>
        <v>14</v>
      </c>
      <c r="AD6" s="16"/>
      <c r="AE6" s="16" t="str">
        <f t="shared" si="12"/>
        <v/>
      </c>
      <c r="AF6" s="111">
        <v>4</v>
      </c>
      <c r="AG6" s="111"/>
      <c r="AH6" s="111"/>
      <c r="AI6" s="113" t="s">
        <v>229</v>
      </c>
      <c r="AJ6" s="112">
        <v>18</v>
      </c>
      <c r="AK6" s="91">
        <v>14</v>
      </c>
      <c r="AL6" s="3" t="str">
        <f t="shared" si="13"/>
        <v>$aevents[4] = array('4','MM104','08:39','M Veteran 1x','Y','num'=&gt;999);</v>
      </c>
      <c r="AO6" s="76" t="s">
        <v>91</v>
      </c>
      <c r="AP6" s="76">
        <v>5</v>
      </c>
      <c r="AQ6" s="76">
        <v>85</v>
      </c>
      <c r="AR6" s="76">
        <v>8</v>
      </c>
      <c r="AU6" s="3" t="str">
        <f t="shared" si="14"/>
        <v>M Veteran 1x</v>
      </c>
      <c r="AV6" s="3" t="str">
        <f t="shared" si="15"/>
        <v>Mens Veterans 1x</v>
      </c>
      <c r="AX6" s="4" t="s">
        <v>316</v>
      </c>
      <c r="AY6" s="127">
        <v>0</v>
      </c>
      <c r="AZ6" s="4" t="s">
        <v>325</v>
      </c>
      <c r="BA6" s="129">
        <v>0</v>
      </c>
      <c r="BC6" s="138" t="s">
        <v>335</v>
      </c>
      <c r="BD6" s="139">
        <v>1.9537037037037037E-2</v>
      </c>
      <c r="BE6" s="139">
        <v>2.2962962962962966E-2</v>
      </c>
      <c r="BG6" s="128">
        <f t="shared" si="16"/>
        <v>2.1250000000000002E-2</v>
      </c>
      <c r="BH6" s="144">
        <f t="shared" si="17"/>
        <v>6.5512820512820813E-2</v>
      </c>
      <c r="BI6" s="144">
        <f t="shared" si="18"/>
        <v>4.8678205128205176</v>
      </c>
    </row>
    <row r="7" spans="1:61" s="4" customFormat="1" ht="12" customHeight="1" thickBot="1">
      <c r="A7" s="53">
        <f t="shared" si="3"/>
        <v>5</v>
      </c>
      <c r="B7" s="165" t="s">
        <v>126</v>
      </c>
      <c r="C7" s="170">
        <f t="shared" si="0"/>
        <v>0.3125</v>
      </c>
      <c r="D7" s="171">
        <f t="shared" si="4"/>
        <v>0.3263888888888889</v>
      </c>
      <c r="E7" s="168">
        <f t="shared" si="19"/>
        <v>3.472222222222222E-3</v>
      </c>
      <c r="F7" s="130">
        <f t="shared" si="5"/>
        <v>0</v>
      </c>
      <c r="G7" s="130">
        <f t="shared" si="6"/>
        <v>0</v>
      </c>
      <c r="H7" s="131"/>
      <c r="I7" s="130">
        <f t="shared" si="20"/>
        <v>4.1666666666666666E-3</v>
      </c>
      <c r="J7" s="18"/>
      <c r="K7" s="158">
        <f>K6+I7+J7+MAX(0,ROUNDUP(MAX(BH7-BH6,0)/2,0)/1440)</f>
        <v>0.3659722222222222</v>
      </c>
      <c r="L7" s="147">
        <v>0.36458333333333331</v>
      </c>
      <c r="M7" s="162">
        <f t="shared" si="7"/>
        <v>0.3576388888888889</v>
      </c>
      <c r="N7" s="55">
        <f t="shared" si="8"/>
        <v>0.40625</v>
      </c>
      <c r="O7" s="13" t="s">
        <v>39</v>
      </c>
      <c r="P7" s="109" t="str">
        <f t="shared" si="9"/>
        <v>Womens Masters 1x</v>
      </c>
      <c r="Q7" s="30" t="s">
        <v>77</v>
      </c>
      <c r="R7" s="59">
        <f t="shared" si="10"/>
        <v>3</v>
      </c>
      <c r="S7" s="60">
        <f t="shared" si="11"/>
        <v>1</v>
      </c>
      <c r="T7" s="14" t="s">
        <v>88</v>
      </c>
      <c r="U7" s="14" t="s">
        <v>6</v>
      </c>
      <c r="V7" s="14"/>
      <c r="W7" s="14" t="s">
        <v>7</v>
      </c>
      <c r="X7" s="15"/>
      <c r="Y7" s="48">
        <f>SUM(R$3:R7)</f>
        <v>47</v>
      </c>
      <c r="Z7" s="50">
        <f t="shared" si="1"/>
        <v>3</v>
      </c>
      <c r="AA7" s="62">
        <f>SUM(Z$3:Z7)</f>
        <v>47</v>
      </c>
      <c r="AB7" s="41">
        <v>2</v>
      </c>
      <c r="AC7" s="41">
        <f t="shared" si="2"/>
        <v>2</v>
      </c>
      <c r="AD7" s="16"/>
      <c r="AE7" s="16" t="str">
        <f t="shared" si="12"/>
        <v/>
      </c>
      <c r="AF7" s="109">
        <v>5</v>
      </c>
      <c r="AG7" s="109"/>
      <c r="AH7" s="109"/>
      <c r="AI7" s="114" t="s">
        <v>230</v>
      </c>
      <c r="AJ7" s="110">
        <v>3</v>
      </c>
      <c r="AK7" s="92">
        <v>2</v>
      </c>
      <c r="AL7" s="3" t="str">
        <f t="shared" si="13"/>
        <v>$aevents[5] = array('5','WM105','08:45','W Master 1x','Y','num'=&gt;999);</v>
      </c>
      <c r="AO7" s="76" t="s">
        <v>69</v>
      </c>
      <c r="AP7" s="76">
        <v>4</v>
      </c>
      <c r="AQ7" s="76">
        <v>85</v>
      </c>
      <c r="AR7" s="76">
        <v>8</v>
      </c>
      <c r="AU7" s="3" t="str">
        <f t="shared" si="14"/>
        <v>W Master 1x</v>
      </c>
      <c r="AV7" s="3" t="str">
        <f t="shared" si="15"/>
        <v>Womens Masters 1x</v>
      </c>
      <c r="AX7" s="4" t="s">
        <v>305</v>
      </c>
      <c r="AY7" s="127">
        <v>1.3888888888888889E-3</v>
      </c>
      <c r="BC7" s="138" t="s">
        <v>336</v>
      </c>
      <c r="BD7" s="139">
        <v>1.9467592592592595E-2</v>
      </c>
      <c r="BE7" s="139">
        <v>2.1539351851851851E-2</v>
      </c>
      <c r="BG7" s="128">
        <f t="shared" si="16"/>
        <v>2.0503472222222222E-2</v>
      </c>
      <c r="BH7" s="144">
        <f t="shared" si="17"/>
        <v>0.16551282051281646</v>
      </c>
      <c r="BI7" s="144">
        <f t="shared" si="18"/>
        <v>2.817820512820512</v>
      </c>
    </row>
    <row r="8" spans="1:61" s="4" customFormat="1" ht="12" customHeight="1" thickBot="1">
      <c r="A8" s="53">
        <f t="shared" si="3"/>
        <v>6</v>
      </c>
      <c r="B8" s="165" t="s">
        <v>127</v>
      </c>
      <c r="C8" s="170">
        <f t="shared" si="0"/>
        <v>0.3125</v>
      </c>
      <c r="D8" s="171">
        <f t="shared" si="4"/>
        <v>0.3263888888888889</v>
      </c>
      <c r="E8" s="168">
        <f t="shared" si="19"/>
        <v>0</v>
      </c>
      <c r="F8" s="130">
        <f t="shared" si="5"/>
        <v>0</v>
      </c>
      <c r="G8" s="130">
        <f t="shared" si="6"/>
        <v>0</v>
      </c>
      <c r="H8" s="131"/>
      <c r="I8" s="130">
        <f t="shared" si="20"/>
        <v>6.9444444444444447E-4</v>
      </c>
      <c r="J8" s="12"/>
      <c r="K8" s="158">
        <f>K7+I8+J8+MAX(0,ROUNDUP(MAX(BH8-BH7,0)/2,0)/1440)</f>
        <v>0.36666666666666664</v>
      </c>
      <c r="L8" s="147">
        <v>0.36527777777777776</v>
      </c>
      <c r="M8" s="162">
        <f t="shared" si="7"/>
        <v>0.3576388888888889</v>
      </c>
      <c r="N8" s="55">
        <f t="shared" si="8"/>
        <v>0.40625</v>
      </c>
      <c r="O8" s="13" t="s">
        <v>40</v>
      </c>
      <c r="P8" s="109" t="str">
        <f t="shared" si="9"/>
        <v>Womens Senior Masters 1x</v>
      </c>
      <c r="Q8" s="30" t="s">
        <v>77</v>
      </c>
      <c r="R8" s="59">
        <f t="shared" si="10"/>
        <v>3</v>
      </c>
      <c r="S8" s="60">
        <f t="shared" si="11"/>
        <v>1</v>
      </c>
      <c r="T8" s="14" t="s">
        <v>88</v>
      </c>
      <c r="U8" s="14" t="s">
        <v>6</v>
      </c>
      <c r="V8" s="14"/>
      <c r="W8" s="14" t="s">
        <v>7</v>
      </c>
      <c r="X8" s="15" t="s">
        <v>116</v>
      </c>
      <c r="Y8" s="48">
        <f>SUM(R$3:R8)</f>
        <v>50</v>
      </c>
      <c r="Z8" s="50">
        <f t="shared" si="1"/>
        <v>3</v>
      </c>
      <c r="AA8" s="62">
        <f>SUM(Z$3:Z8)</f>
        <v>50</v>
      </c>
      <c r="AB8" s="41">
        <v>3</v>
      </c>
      <c r="AC8" s="41">
        <f t="shared" si="2"/>
        <v>3</v>
      </c>
      <c r="AD8" s="16"/>
      <c r="AE8" s="16" t="str">
        <f t="shared" si="12"/>
        <v/>
      </c>
      <c r="AF8" s="111">
        <v>6</v>
      </c>
      <c r="AG8" s="111"/>
      <c r="AH8" s="111"/>
      <c r="AI8" s="113" t="s">
        <v>231</v>
      </c>
      <c r="AJ8" s="112">
        <v>3</v>
      </c>
      <c r="AK8" s="91">
        <v>3</v>
      </c>
      <c r="AL8" s="3" t="str">
        <f t="shared" si="13"/>
        <v>$aevents[6] = array('6','WM106','08:46','W Senior Master 1x','Y','num'=&gt;999);</v>
      </c>
      <c r="AO8" s="76" t="s">
        <v>90</v>
      </c>
      <c r="AP8" s="76">
        <v>9</v>
      </c>
      <c r="AQ8" s="76">
        <v>105</v>
      </c>
      <c r="AR8" s="76">
        <v>16</v>
      </c>
      <c r="AU8" s="3" t="str">
        <f t="shared" si="14"/>
        <v>W Senior Master 1x</v>
      </c>
      <c r="AV8" s="3" t="str">
        <f t="shared" si="15"/>
        <v>Womens Senior Masters 1x</v>
      </c>
      <c r="AX8" s="4" t="s">
        <v>308</v>
      </c>
      <c r="AY8" s="127">
        <v>0</v>
      </c>
      <c r="BC8" s="138" t="s">
        <v>337</v>
      </c>
      <c r="BD8" s="139">
        <v>2.2199074074074076E-2</v>
      </c>
      <c r="BE8" s="139">
        <v>2.3750000000000004E-2</v>
      </c>
      <c r="BG8" s="128">
        <f t="shared" si="16"/>
        <v>2.297453703703704E-2</v>
      </c>
      <c r="BH8" s="144">
        <f t="shared" si="17"/>
        <v>-3.7678205128205153</v>
      </c>
      <c r="BI8" s="144">
        <f t="shared" si="18"/>
        <v>6.0011538461538514</v>
      </c>
    </row>
    <row r="9" spans="1:61" s="4" customFormat="1" ht="12" customHeight="1" thickBot="1">
      <c r="A9" s="53">
        <f t="shared" si="3"/>
        <v>7</v>
      </c>
      <c r="B9" s="165" t="s">
        <v>128</v>
      </c>
      <c r="C9" s="170">
        <f t="shared" si="0"/>
        <v>0.3125</v>
      </c>
      <c r="D9" s="171">
        <f t="shared" si="4"/>
        <v>0.3263888888888889</v>
      </c>
      <c r="E9" s="168">
        <f t="shared" si="19"/>
        <v>0</v>
      </c>
      <c r="F9" s="130">
        <f t="shared" si="5"/>
        <v>0</v>
      </c>
      <c r="G9" s="130">
        <f t="shared" si="6"/>
        <v>0</v>
      </c>
      <c r="H9" s="131"/>
      <c r="I9" s="130">
        <f t="shared" si="20"/>
        <v>6.9444444444444447E-4</v>
      </c>
      <c r="J9" s="19"/>
      <c r="K9" s="158">
        <f>K8+I9+J9+MAX(0,ROUNDUP(MAX(BH9-BH8,0)/2,0)/1440)</f>
        <v>0.36805555555555552</v>
      </c>
      <c r="L9" s="147">
        <v>0.3659722222222222</v>
      </c>
      <c r="M9" s="162">
        <f t="shared" si="7"/>
        <v>0.3576388888888889</v>
      </c>
      <c r="N9" s="55">
        <f t="shared" si="8"/>
        <v>0.40625</v>
      </c>
      <c r="O9" s="13" t="s">
        <v>41</v>
      </c>
      <c r="P9" s="109" t="str">
        <f t="shared" si="9"/>
        <v>Womens Grand Masters 1x</v>
      </c>
      <c r="Q9" s="30" t="s">
        <v>77</v>
      </c>
      <c r="R9" s="59">
        <f t="shared" si="10"/>
        <v>3</v>
      </c>
      <c r="S9" s="60">
        <f t="shared" si="11"/>
        <v>1</v>
      </c>
      <c r="T9" s="14" t="s">
        <v>88</v>
      </c>
      <c r="U9" s="15" t="s">
        <v>6</v>
      </c>
      <c r="V9" s="15"/>
      <c r="W9" s="15" t="s">
        <v>7</v>
      </c>
      <c r="X9" s="15" t="s">
        <v>117</v>
      </c>
      <c r="Y9" s="48">
        <f>SUM(R$3:R9)</f>
        <v>53</v>
      </c>
      <c r="Z9" s="50">
        <f t="shared" si="1"/>
        <v>3</v>
      </c>
      <c r="AA9" s="62">
        <f>SUM(Z$3:Z9)</f>
        <v>53</v>
      </c>
      <c r="AB9" s="41">
        <v>3</v>
      </c>
      <c r="AC9" s="41">
        <f t="shared" si="2"/>
        <v>3</v>
      </c>
      <c r="AD9" s="16"/>
      <c r="AE9" s="16" t="str">
        <f t="shared" si="12"/>
        <v/>
      </c>
      <c r="AF9" s="109">
        <v>7</v>
      </c>
      <c r="AG9" s="109"/>
      <c r="AH9" s="109"/>
      <c r="AI9" s="114" t="s">
        <v>232</v>
      </c>
      <c r="AJ9" s="110">
        <v>3</v>
      </c>
      <c r="AK9" s="92">
        <v>3</v>
      </c>
      <c r="AL9" s="3" t="str">
        <f t="shared" si="13"/>
        <v>$aevents[7] = array('7','WM107','08:47','W Grand Master 1x','Y','num'=&gt;999);</v>
      </c>
      <c r="AO9" s="35"/>
      <c r="AP9" s="35"/>
      <c r="AU9" s="3" t="str">
        <f t="shared" si="14"/>
        <v>W Grand Master 1x</v>
      </c>
      <c r="AV9" s="3" t="str">
        <f t="shared" si="15"/>
        <v>Womens Grand Masters 1x</v>
      </c>
      <c r="AX9" s="4" t="s">
        <v>313</v>
      </c>
      <c r="AY9" s="127">
        <v>0</v>
      </c>
      <c r="BC9" s="138" t="s">
        <v>338</v>
      </c>
      <c r="BD9" s="139">
        <v>2.0833333333333332E-2</v>
      </c>
      <c r="BE9" s="139">
        <v>2.613425925925926E-2</v>
      </c>
      <c r="BG9" s="128">
        <f t="shared" si="16"/>
        <v>2.3483796296296294E-2</v>
      </c>
      <c r="BH9" s="144">
        <f t="shared" si="17"/>
        <v>-1.8011538461538446</v>
      </c>
      <c r="BI9" s="144">
        <f t="shared" si="18"/>
        <v>9.4344871794871796</v>
      </c>
    </row>
    <row r="10" spans="1:61" s="3" customFormat="1" ht="12" customHeight="1" thickBot="1">
      <c r="A10" s="53">
        <f t="shared" si="3"/>
        <v>8</v>
      </c>
      <c r="B10" s="165" t="s">
        <v>129</v>
      </c>
      <c r="C10" s="170">
        <f t="shared" si="0"/>
        <v>0.3125</v>
      </c>
      <c r="D10" s="171">
        <f t="shared" si="4"/>
        <v>0.3263888888888889</v>
      </c>
      <c r="E10" s="168">
        <f t="shared" si="19"/>
        <v>0</v>
      </c>
      <c r="F10" s="130">
        <f t="shared" si="5"/>
        <v>0</v>
      </c>
      <c r="G10" s="130">
        <f t="shared" si="6"/>
        <v>0</v>
      </c>
      <c r="H10" s="131"/>
      <c r="I10" s="130">
        <f t="shared" si="20"/>
        <v>6.9444444444444447E-4</v>
      </c>
      <c r="J10" s="19"/>
      <c r="K10" s="158">
        <f>K9+I10+J10+MAX(0,ROUNDUP(MAX(BH10-BH9,0)/2,0)/1440)</f>
        <v>0.36874999999999997</v>
      </c>
      <c r="L10" s="147">
        <v>0.36666666666666664</v>
      </c>
      <c r="M10" s="162">
        <f t="shared" si="7"/>
        <v>0.3576388888888889</v>
      </c>
      <c r="N10" s="55">
        <f t="shared" si="8"/>
        <v>0.40625</v>
      </c>
      <c r="O10" s="13" t="s">
        <v>42</v>
      </c>
      <c r="P10" s="109" t="str">
        <f t="shared" si="9"/>
        <v>Womens Veterans 1x</v>
      </c>
      <c r="Q10" s="30" t="s">
        <v>77</v>
      </c>
      <c r="R10" s="59">
        <f t="shared" si="10"/>
        <v>0</v>
      </c>
      <c r="S10" s="60">
        <f t="shared" si="11"/>
        <v>0</v>
      </c>
      <c r="T10" s="14" t="s">
        <v>88</v>
      </c>
      <c r="U10" s="15" t="s">
        <v>6</v>
      </c>
      <c r="V10" s="15"/>
      <c r="W10" s="15" t="s">
        <v>7</v>
      </c>
      <c r="X10" s="15" t="s">
        <v>118</v>
      </c>
      <c r="Y10" s="48">
        <f>SUM(R$3:R10)</f>
        <v>53</v>
      </c>
      <c r="Z10" s="50">
        <f t="shared" si="1"/>
        <v>0</v>
      </c>
      <c r="AA10" s="62">
        <f>SUM(Z$3:Z10)</f>
        <v>53</v>
      </c>
      <c r="AB10" s="41">
        <v>4</v>
      </c>
      <c r="AC10" s="41">
        <f t="shared" si="2"/>
        <v>4</v>
      </c>
      <c r="AD10" s="17"/>
      <c r="AE10" s="16" t="str">
        <f t="shared" si="12"/>
        <v/>
      </c>
      <c r="AF10" s="111">
        <v>8</v>
      </c>
      <c r="AG10" s="111"/>
      <c r="AH10" s="111"/>
      <c r="AI10" s="111" t="s">
        <v>233</v>
      </c>
      <c r="AJ10" s="112">
        <v>0</v>
      </c>
      <c r="AK10" s="91">
        <v>4</v>
      </c>
      <c r="AL10" s="3" t="str">
        <f t="shared" si="13"/>
        <v>$aevents[8] = array('8','WM108','08:48','W Veterans 1x','Y','num'=&gt;999);</v>
      </c>
      <c r="AO10" s="34"/>
      <c r="AP10" s="34"/>
      <c r="AU10" s="3" t="str">
        <f t="shared" si="14"/>
        <v>W Veterans 1x</v>
      </c>
      <c r="AV10" s="3" t="str">
        <f t="shared" si="15"/>
        <v>Womens Veterans 1x</v>
      </c>
      <c r="AX10" s="3" t="s">
        <v>317</v>
      </c>
      <c r="AY10" s="126">
        <v>0</v>
      </c>
      <c r="BC10" s="138" t="s">
        <v>339</v>
      </c>
      <c r="BD10" s="139">
        <v>2.1493055555555557E-2</v>
      </c>
      <c r="BE10" s="139">
        <v>2.6331018518518517E-2</v>
      </c>
      <c r="BG10" s="128">
        <f t="shared" si="16"/>
        <v>2.3912037037037037E-2</v>
      </c>
      <c r="BH10" s="144">
        <f t="shared" si="17"/>
        <v>-2.7511538461538483</v>
      </c>
      <c r="BI10" s="144">
        <f t="shared" si="18"/>
        <v>9.7178205128205111</v>
      </c>
    </row>
    <row r="11" spans="1:61" s="3" customFormat="1" ht="12" customHeight="1" thickBot="1">
      <c r="A11" s="53">
        <f t="shared" si="3"/>
        <v>9</v>
      </c>
      <c r="B11" s="165" t="s">
        <v>194</v>
      </c>
      <c r="C11" s="170">
        <f t="shared" si="0"/>
        <v>0.3125</v>
      </c>
      <c r="D11" s="171">
        <f t="shared" ref="D11" si="21">C11+(20/1440)</f>
        <v>0.3263888888888889</v>
      </c>
      <c r="E11" s="168">
        <f t="shared" si="19"/>
        <v>0</v>
      </c>
      <c r="F11" s="130">
        <f t="shared" si="5"/>
        <v>0</v>
      </c>
      <c r="G11" s="130">
        <f t="shared" si="6"/>
        <v>0</v>
      </c>
      <c r="H11" s="131"/>
      <c r="I11" s="130">
        <f t="shared" si="20"/>
        <v>0</v>
      </c>
      <c r="J11" s="19"/>
      <c r="K11" s="158">
        <f>K10+I11+J11+MAX(0,ROUNDUP(MAX(BH11-BH10,0)/2,0)/1440)</f>
        <v>0.37083333333333329</v>
      </c>
      <c r="L11" s="147">
        <v>0.36666666666666664</v>
      </c>
      <c r="M11" s="162">
        <f t="shared" ref="M11:M12" si="22">M10+J11+E11</f>
        <v>0.3576388888888889</v>
      </c>
      <c r="N11" s="55">
        <f t="shared" si="8"/>
        <v>0.40625</v>
      </c>
      <c r="O11" s="13" t="s">
        <v>195</v>
      </c>
      <c r="P11" s="109" t="str">
        <f t="shared" si="9"/>
        <v>Womens Jr 1x</v>
      </c>
      <c r="Q11" s="30"/>
      <c r="R11" s="59">
        <f t="shared" si="10"/>
        <v>12</v>
      </c>
      <c r="S11" s="60">
        <f t="shared" si="11"/>
        <v>4</v>
      </c>
      <c r="T11" s="14" t="s">
        <v>88</v>
      </c>
      <c r="U11" s="15" t="s">
        <v>6</v>
      </c>
      <c r="V11" s="15"/>
      <c r="W11" s="15" t="s">
        <v>12</v>
      </c>
      <c r="X11" s="15"/>
      <c r="Y11" s="48">
        <f>SUM(R$3:R11)</f>
        <v>65</v>
      </c>
      <c r="Z11" s="50">
        <f t="shared" ref="Z11" si="23">R11*VLOOKUP(T11,BOATCLASS,2)</f>
        <v>12</v>
      </c>
      <c r="AA11" s="62">
        <f>SUM(Z$3:Z11)</f>
        <v>65</v>
      </c>
      <c r="AB11" s="41">
        <v>9</v>
      </c>
      <c r="AC11" s="41">
        <f t="shared" ref="AC11" si="24">AB11*VLOOKUP(T11,BOATCLASS,2)</f>
        <v>9</v>
      </c>
      <c r="AD11" s="17"/>
      <c r="AE11" s="16" t="str">
        <f t="shared" ref="AE11" si="25">IF(INT(M11*24)&lt;&gt;INT(M10*24),INT(M11*24),"")</f>
        <v/>
      </c>
      <c r="AF11" s="109">
        <v>9</v>
      </c>
      <c r="AG11" s="109"/>
      <c r="AH11" s="109"/>
      <c r="AI11" s="114" t="s">
        <v>284</v>
      </c>
      <c r="AJ11" s="110">
        <v>12</v>
      </c>
      <c r="AK11" s="92">
        <v>9</v>
      </c>
      <c r="AL11" s="3" t="str">
        <f t="shared" si="13"/>
        <v>$aevents[9] = array('9','WJ167','08:48','W Jr Novice 1x','','num'=&gt;999);</v>
      </c>
      <c r="AO11" s="34"/>
      <c r="AP11" s="34"/>
      <c r="AU11" s="3" t="str">
        <f t="shared" ref="AU11" si="26">O11</f>
        <v>W Jr Novice 1x</v>
      </c>
      <c r="AV11" s="3" t="str">
        <f t="shared" ref="AV11" si="27">AI11</f>
        <v>Womens Jr 1x</v>
      </c>
      <c r="AX11" s="3" t="s">
        <v>306</v>
      </c>
      <c r="AY11" s="126">
        <v>2.7777777777777779E-3</v>
      </c>
      <c r="BC11" s="138" t="s">
        <v>340</v>
      </c>
      <c r="BD11" s="139">
        <v>1.8506944444444444E-2</v>
      </c>
      <c r="BE11" s="139">
        <v>2.3206018518518515E-2</v>
      </c>
      <c r="BG11" s="128">
        <f t="shared" si="16"/>
        <v>2.0856481481481479E-2</v>
      </c>
      <c r="BH11" s="144">
        <f t="shared" si="17"/>
        <v>1.5488461538461546</v>
      </c>
      <c r="BI11" s="144">
        <f t="shared" si="18"/>
        <v>5.2178205128205075</v>
      </c>
    </row>
    <row r="12" spans="1:61" s="4" customFormat="1" ht="12" customHeight="1" thickBot="1">
      <c r="A12" s="53">
        <f t="shared" si="3"/>
        <v>10</v>
      </c>
      <c r="B12" s="165" t="s">
        <v>130</v>
      </c>
      <c r="C12" s="170">
        <f t="shared" si="0"/>
        <v>0.3125</v>
      </c>
      <c r="D12" s="171">
        <f t="shared" si="4"/>
        <v>0.3263888888888889</v>
      </c>
      <c r="E12" s="168">
        <v>0</v>
      </c>
      <c r="F12" s="130">
        <f t="shared" si="5"/>
        <v>0</v>
      </c>
      <c r="G12" s="130">
        <f t="shared" si="6"/>
        <v>1.3888888888888889E-3</v>
      </c>
      <c r="H12" s="131"/>
      <c r="I12" s="130">
        <f t="shared" si="20"/>
        <v>2.7777777777777779E-3</v>
      </c>
      <c r="J12" s="19"/>
      <c r="K12" s="158">
        <f>K11+I12+J12+MAX(0,ROUNDUP(MAX(BH12-BH11,0)/2,0)/1440)</f>
        <v>0.37361111111111106</v>
      </c>
      <c r="L12" s="147">
        <v>0.37083333333333329</v>
      </c>
      <c r="M12" s="162">
        <f t="shared" si="22"/>
        <v>0.3576388888888889</v>
      </c>
      <c r="N12" s="55">
        <f t="shared" si="8"/>
        <v>0.40625</v>
      </c>
      <c r="O12" s="13" t="s">
        <v>84</v>
      </c>
      <c r="P12" s="109" t="str">
        <f t="shared" si="9"/>
        <v>Mens Rec 1x (HS OK)</v>
      </c>
      <c r="Q12" s="30"/>
      <c r="R12" s="59">
        <f t="shared" si="10"/>
        <v>5</v>
      </c>
      <c r="S12" s="60">
        <f t="shared" si="11"/>
        <v>1.6666666666666667</v>
      </c>
      <c r="T12" s="14" t="s">
        <v>88</v>
      </c>
      <c r="U12" s="15" t="s">
        <v>5</v>
      </c>
      <c r="V12" s="15"/>
      <c r="W12" s="15" t="s">
        <v>3</v>
      </c>
      <c r="X12" s="15" t="s">
        <v>119</v>
      </c>
      <c r="Y12" s="48">
        <f>SUM(R$3:R12)</f>
        <v>70</v>
      </c>
      <c r="Z12" s="50">
        <f t="shared" si="1"/>
        <v>5</v>
      </c>
      <c r="AA12" s="62">
        <f>SUM(Z$3:Z12)</f>
        <v>70</v>
      </c>
      <c r="AB12" s="41">
        <v>4</v>
      </c>
      <c r="AC12" s="41">
        <f t="shared" si="2"/>
        <v>4</v>
      </c>
      <c r="AD12" s="17"/>
      <c r="AE12" s="16" t="str">
        <f>IF(INT(M12*24)&lt;&gt;INT(M10*24),INT(M12*24),"")</f>
        <v/>
      </c>
      <c r="AF12" s="111">
        <v>10</v>
      </c>
      <c r="AG12" s="111"/>
      <c r="AH12" s="111"/>
      <c r="AI12" s="113" t="s">
        <v>291</v>
      </c>
      <c r="AJ12" s="112">
        <v>5</v>
      </c>
      <c r="AK12" s="91">
        <v>4</v>
      </c>
      <c r="AL12" s="3" t="str">
        <f t="shared" si="13"/>
        <v>$aevents[10] = array('10','MO109','08:54','M Rec Boat 1x','','num'=&gt;999);</v>
      </c>
      <c r="AO12" s="35"/>
      <c r="AP12" s="35"/>
      <c r="AU12" s="3" t="str">
        <f t="shared" si="14"/>
        <v>M Rec Boat 1x</v>
      </c>
      <c r="AV12" s="3" t="str">
        <f t="shared" si="15"/>
        <v>Mens Rec 1x (HS OK)</v>
      </c>
      <c r="AX12" s="4" t="s">
        <v>309</v>
      </c>
      <c r="AY12" s="127">
        <v>1.3888888888888889E-3</v>
      </c>
      <c r="BC12" s="138" t="s">
        <v>341</v>
      </c>
      <c r="BD12" s="139">
        <v>2.297453703703704E-2</v>
      </c>
      <c r="BE12" s="139">
        <v>2.5613425925925925E-2</v>
      </c>
      <c r="BG12" s="128">
        <f t="shared" si="16"/>
        <v>2.4293981481481482E-2</v>
      </c>
      <c r="BH12" s="144">
        <f t="shared" si="17"/>
        <v>-4.8844871794871834</v>
      </c>
      <c r="BI12" s="144">
        <f t="shared" si="18"/>
        <v>8.6844871794871779</v>
      </c>
    </row>
    <row r="13" spans="1:61" s="4" customFormat="1" ht="12" customHeight="1" thickBot="1">
      <c r="A13" s="53">
        <f t="shared" si="3"/>
        <v>11</v>
      </c>
      <c r="B13" s="165" t="s">
        <v>131</v>
      </c>
      <c r="C13" s="170">
        <f t="shared" si="0"/>
        <v>0.3125</v>
      </c>
      <c r="D13" s="171">
        <f t="shared" si="4"/>
        <v>0.3263888888888889</v>
      </c>
      <c r="E13" s="168">
        <f t="shared" si="19"/>
        <v>0</v>
      </c>
      <c r="F13" s="130">
        <f t="shared" si="5"/>
        <v>0</v>
      </c>
      <c r="G13" s="130">
        <f t="shared" si="6"/>
        <v>0</v>
      </c>
      <c r="H13" s="131"/>
      <c r="I13" s="130">
        <f t="shared" si="20"/>
        <v>1.3888888888888889E-3</v>
      </c>
      <c r="J13" s="19"/>
      <c r="K13" s="158">
        <f>K12+I13+J13+MAX(0,ROUNDUP(MAX(BH13-BH12,0)/2,0)/1440)</f>
        <v>0.37499999999999994</v>
      </c>
      <c r="L13" s="147">
        <v>0.37222222222222218</v>
      </c>
      <c r="M13" s="162">
        <f t="shared" si="7"/>
        <v>0.3576388888888889</v>
      </c>
      <c r="N13" s="55">
        <f t="shared" si="8"/>
        <v>0.40625</v>
      </c>
      <c r="O13" s="13" t="s">
        <v>85</v>
      </c>
      <c r="P13" s="109" t="str">
        <f t="shared" si="9"/>
        <v>Womens Rec 1x (HS OK)</v>
      </c>
      <c r="Q13" s="30"/>
      <c r="R13" s="59">
        <f t="shared" si="10"/>
        <v>5</v>
      </c>
      <c r="S13" s="60">
        <f t="shared" si="11"/>
        <v>1.6666666666666667</v>
      </c>
      <c r="T13" s="14" t="s">
        <v>88</v>
      </c>
      <c r="U13" s="15" t="s">
        <v>6</v>
      </c>
      <c r="V13" s="15"/>
      <c r="W13" s="15" t="s">
        <v>3</v>
      </c>
      <c r="X13" s="15" t="s">
        <v>119</v>
      </c>
      <c r="Y13" s="48">
        <f>SUM(R$3:R13)</f>
        <v>75</v>
      </c>
      <c r="Z13" s="50">
        <f t="shared" si="1"/>
        <v>5</v>
      </c>
      <c r="AA13" s="62">
        <f>SUM(Z$3:Z13)</f>
        <v>75</v>
      </c>
      <c r="AB13" s="41">
        <v>1</v>
      </c>
      <c r="AC13" s="41">
        <f t="shared" si="2"/>
        <v>1</v>
      </c>
      <c r="AD13" s="17"/>
      <c r="AE13" s="16" t="str">
        <f t="shared" si="12"/>
        <v/>
      </c>
      <c r="AF13" s="109">
        <v>11</v>
      </c>
      <c r="AG13" s="109"/>
      <c r="AH13" s="109"/>
      <c r="AI13" s="114" t="s">
        <v>292</v>
      </c>
      <c r="AJ13" s="110">
        <v>5</v>
      </c>
      <c r="AK13" s="92">
        <v>1</v>
      </c>
      <c r="AL13" s="3" t="str">
        <f t="shared" si="13"/>
        <v>$aevents[11] = array('11','WO110','08:56','W Rec Boat 1x','','num'=&gt;999);</v>
      </c>
      <c r="AO13" s="35"/>
      <c r="AP13" s="35"/>
      <c r="AU13" s="3" t="str">
        <f t="shared" si="14"/>
        <v>W Rec Boat 1x</v>
      </c>
      <c r="AV13" s="3" t="str">
        <f t="shared" si="15"/>
        <v>Womens Rec 1x (HS OK)</v>
      </c>
      <c r="AX13" s="4" t="s">
        <v>314</v>
      </c>
      <c r="AY13" s="127">
        <v>0</v>
      </c>
      <c r="BC13" s="138" t="s">
        <v>342</v>
      </c>
      <c r="BD13" s="139">
        <v>2.7002314814814812E-2</v>
      </c>
      <c r="BE13" s="139">
        <v>2.7002314814814812E-2</v>
      </c>
      <c r="BG13" s="128">
        <f t="shared" si="16"/>
        <v>2.7002314814814812E-2</v>
      </c>
      <c r="BH13" s="144">
        <f t="shared" si="17"/>
        <v>-10.684487179487176</v>
      </c>
      <c r="BI13" s="144">
        <f t="shared" si="18"/>
        <v>10.684487179487176</v>
      </c>
    </row>
    <row r="14" spans="1:61" s="4" customFormat="1" ht="12" customHeight="1" thickBot="1">
      <c r="A14" s="53">
        <f t="shared" si="3"/>
        <v>12</v>
      </c>
      <c r="B14" s="165" t="s">
        <v>132</v>
      </c>
      <c r="C14" s="170">
        <f t="shared" si="0"/>
        <v>0.32291666666666669</v>
      </c>
      <c r="D14" s="171">
        <f t="shared" si="4"/>
        <v>0.33680555555555558</v>
      </c>
      <c r="E14" s="168">
        <f t="shared" si="19"/>
        <v>0</v>
      </c>
      <c r="F14" s="130">
        <f t="shared" si="5"/>
        <v>2.7777777777777779E-3</v>
      </c>
      <c r="G14" s="130">
        <f t="shared" si="6"/>
        <v>0</v>
      </c>
      <c r="H14" s="131"/>
      <c r="I14" s="130">
        <f t="shared" si="20"/>
        <v>1.3888888888888889E-3</v>
      </c>
      <c r="J14" s="18">
        <v>6.9444444444444441E-3</v>
      </c>
      <c r="K14" s="158">
        <f>K13+I14+J14+MAX(0,ROUNDUP(MAX(BH14-BH13,0)/2,0)/1440)</f>
        <v>0.38888888888888878</v>
      </c>
      <c r="L14" s="147">
        <v>0.38333333333333325</v>
      </c>
      <c r="M14" s="162">
        <f t="shared" si="7"/>
        <v>0.36458333333333331</v>
      </c>
      <c r="N14" s="55">
        <f t="shared" si="8"/>
        <v>0.41666666666666669</v>
      </c>
      <c r="O14" s="13" t="s">
        <v>43</v>
      </c>
      <c r="P14" s="109" t="str">
        <f t="shared" si="9"/>
        <v>Womens Masters 4x</v>
      </c>
      <c r="Q14" s="30" t="s">
        <v>77</v>
      </c>
      <c r="R14" s="59">
        <f t="shared" si="10"/>
        <v>8</v>
      </c>
      <c r="S14" s="60">
        <f t="shared" si="11"/>
        <v>2.6666666666666665</v>
      </c>
      <c r="T14" s="14" t="s">
        <v>69</v>
      </c>
      <c r="U14" s="14" t="s">
        <v>6</v>
      </c>
      <c r="V14" s="14"/>
      <c r="W14" s="14" t="s">
        <v>7</v>
      </c>
      <c r="X14" s="15"/>
      <c r="Y14" s="48">
        <f>SUM(R$3:R14)</f>
        <v>83</v>
      </c>
      <c r="Z14" s="50">
        <f t="shared" si="1"/>
        <v>32</v>
      </c>
      <c r="AA14" s="62">
        <f>SUM(Z$3:Z14)</f>
        <v>107</v>
      </c>
      <c r="AB14" s="41">
        <v>6</v>
      </c>
      <c r="AC14" s="41">
        <f t="shared" si="2"/>
        <v>24</v>
      </c>
      <c r="AD14" s="16">
        <f>AA19</f>
        <v>291</v>
      </c>
      <c r="AE14" s="16" t="str">
        <f t="shared" si="12"/>
        <v/>
      </c>
      <c r="AF14" s="111">
        <v>12</v>
      </c>
      <c r="AG14" s="111"/>
      <c r="AH14" s="111"/>
      <c r="AI14" s="113" t="s">
        <v>234</v>
      </c>
      <c r="AJ14" s="112">
        <v>8</v>
      </c>
      <c r="AK14" s="91">
        <v>6</v>
      </c>
      <c r="AL14" s="3" t="str">
        <f t="shared" si="13"/>
        <v>$aevents[12] = array('12','WM111','09:12','W 4x','Y','num'=&gt;999);</v>
      </c>
      <c r="AO14" s="35"/>
      <c r="AP14" s="35"/>
      <c r="AU14" s="3" t="str">
        <f t="shared" si="14"/>
        <v>W 4x</v>
      </c>
      <c r="AV14" s="3" t="str">
        <f t="shared" si="15"/>
        <v>Womens Masters 4x</v>
      </c>
      <c r="AX14" s="4" t="s">
        <v>318</v>
      </c>
      <c r="AY14" s="127">
        <v>0</v>
      </c>
      <c r="BC14" s="138" t="s">
        <v>343</v>
      </c>
      <c r="BD14" s="139">
        <v>1.638888888888889E-2</v>
      </c>
      <c r="BE14" s="139">
        <v>1.9837962962962963E-2</v>
      </c>
      <c r="BG14" s="128">
        <f t="shared" si="16"/>
        <v>1.8113425925925929E-2</v>
      </c>
      <c r="BH14" s="144">
        <f t="shared" si="17"/>
        <v>4.5988461538461518</v>
      </c>
      <c r="BI14" s="144">
        <f t="shared" si="18"/>
        <v>0.36782051282051365</v>
      </c>
    </row>
    <row r="15" spans="1:61" s="4" customFormat="1" ht="12" customHeight="1" thickBot="1">
      <c r="A15" s="53">
        <f t="shared" si="3"/>
        <v>13</v>
      </c>
      <c r="B15" s="165" t="s">
        <v>133</v>
      </c>
      <c r="C15" s="170">
        <f t="shared" si="0"/>
        <v>0.33333333333333337</v>
      </c>
      <c r="D15" s="171">
        <f t="shared" ref="D15" si="28">C15+(20/1440)</f>
        <v>0.34722222222222227</v>
      </c>
      <c r="E15" s="168">
        <f t="shared" si="19"/>
        <v>0</v>
      </c>
      <c r="F15" s="130">
        <f t="shared" si="5"/>
        <v>0</v>
      </c>
      <c r="G15" s="130">
        <f t="shared" si="6"/>
        <v>1.3888888888888889E-3</v>
      </c>
      <c r="H15" s="131"/>
      <c r="I15" s="130">
        <f t="shared" si="20"/>
        <v>2.0833333333333333E-3</v>
      </c>
      <c r="J15" s="18"/>
      <c r="K15" s="158">
        <f>K14+I15+J15+MAX(0,ROUNDUP(MAX(BH15-BH14,0)/2,0)/1440)</f>
        <v>0.39166666666666655</v>
      </c>
      <c r="L15" s="147">
        <v>0.38680555555555546</v>
      </c>
      <c r="M15" s="162">
        <f t="shared" si="7"/>
        <v>0.36458333333333331</v>
      </c>
      <c r="N15" s="55">
        <f t="shared" si="8"/>
        <v>0.42708333333333337</v>
      </c>
      <c r="O15" s="13" t="s">
        <v>107</v>
      </c>
      <c r="P15" s="109" t="str">
        <f t="shared" si="9"/>
        <v>Mens Jr 4x</v>
      </c>
      <c r="Q15" s="30"/>
      <c r="R15" s="59">
        <f t="shared" si="10"/>
        <v>7</v>
      </c>
      <c r="S15" s="60">
        <f t="shared" si="11"/>
        <v>2.3333333333333335</v>
      </c>
      <c r="T15" s="14" t="s">
        <v>69</v>
      </c>
      <c r="U15" s="14" t="s">
        <v>5</v>
      </c>
      <c r="V15" s="14"/>
      <c r="W15" s="14" t="s">
        <v>12</v>
      </c>
      <c r="X15" s="15"/>
      <c r="Y15" s="48">
        <f>SUM(R$3:R15)</f>
        <v>90</v>
      </c>
      <c r="Z15" s="50">
        <f t="shared" ref="Z15" si="29">R15*VLOOKUP(T15,BOATCLASS,2)</f>
        <v>28</v>
      </c>
      <c r="AA15" s="62">
        <f>SUM(Z$3:Z15)</f>
        <v>135</v>
      </c>
      <c r="AB15" s="41">
        <v>8</v>
      </c>
      <c r="AC15" s="41">
        <f t="shared" ref="AC15:AC50" si="30">AB15*VLOOKUP(T15,BOATCLASS,2)</f>
        <v>32</v>
      </c>
      <c r="AD15" s="16"/>
      <c r="AE15" s="16" t="str">
        <f>IF(INT(M15*24)&lt;&gt;INT(M13*24),INT(M15*24),"")</f>
        <v/>
      </c>
      <c r="AF15" s="109">
        <v>13</v>
      </c>
      <c r="AG15" s="109"/>
      <c r="AH15" s="109"/>
      <c r="AI15" s="114" t="s">
        <v>235</v>
      </c>
      <c r="AJ15" s="110">
        <v>7</v>
      </c>
      <c r="AK15" s="92">
        <v>8</v>
      </c>
      <c r="AL15" s="3" t="str">
        <f t="shared" si="13"/>
        <v>$aevents[13] = array('13','MJ112','09:17','M Junior 4x (HS)','','num'=&gt;999);</v>
      </c>
      <c r="AO15" s="35"/>
      <c r="AP15" s="35"/>
      <c r="AU15" s="3" t="str">
        <f t="shared" si="14"/>
        <v>M Junior 4x (HS)</v>
      </c>
      <c r="AV15" s="3" t="str">
        <f t="shared" si="15"/>
        <v>Mens Jr 4x</v>
      </c>
      <c r="AX15" s="4" t="s">
        <v>307</v>
      </c>
      <c r="AY15" s="127">
        <v>5.5555555555555558E-3</v>
      </c>
      <c r="BC15" s="138" t="s">
        <v>344</v>
      </c>
      <c r="BD15" s="139">
        <v>1.6030092592592592E-2</v>
      </c>
      <c r="BE15" s="139">
        <v>2.2453703703703708E-2</v>
      </c>
      <c r="BG15" s="128">
        <f t="shared" si="16"/>
        <v>1.924189814814815E-2</v>
      </c>
      <c r="BH15" s="144">
        <f t="shared" si="17"/>
        <v>5.1155128205128211</v>
      </c>
      <c r="BI15" s="144">
        <f t="shared" si="18"/>
        <v>4.134487179487186</v>
      </c>
    </row>
    <row r="16" spans="1:61" s="4" customFormat="1" ht="12" customHeight="1" thickBot="1">
      <c r="A16" s="53">
        <f t="shared" si="3"/>
        <v>14</v>
      </c>
      <c r="B16" s="165" t="s">
        <v>199</v>
      </c>
      <c r="C16" s="170">
        <f t="shared" si="0"/>
        <v>0.33333333333333337</v>
      </c>
      <c r="D16" s="171">
        <f t="shared" ref="D16" si="31">C16+(20/1440)</f>
        <v>0.34722222222222227</v>
      </c>
      <c r="E16" s="168">
        <f t="shared" si="19"/>
        <v>0</v>
      </c>
      <c r="F16" s="130">
        <f t="shared" si="5"/>
        <v>0</v>
      </c>
      <c r="G16" s="130">
        <f t="shared" si="6"/>
        <v>0</v>
      </c>
      <c r="H16" s="131"/>
      <c r="I16" s="130">
        <f t="shared" si="20"/>
        <v>2.0833333333333333E-3</v>
      </c>
      <c r="J16" s="18"/>
      <c r="K16" s="158">
        <f>K15+I16+J16+MAX(0,ROUNDUP(MAX(BH16-BH15,0)/2,0)/1440)</f>
        <v>0.39374999999999988</v>
      </c>
      <c r="L16" s="147">
        <v>0.38888888888888878</v>
      </c>
      <c r="M16" s="162">
        <f t="shared" si="7"/>
        <v>0.36458333333333331</v>
      </c>
      <c r="N16" s="55">
        <f t="shared" si="8"/>
        <v>0.42708333333333337</v>
      </c>
      <c r="O16" s="13" t="s">
        <v>198</v>
      </c>
      <c r="P16" s="109" t="str">
        <f t="shared" si="9"/>
        <v>Mens Jr Novice 4x</v>
      </c>
      <c r="Q16" s="30"/>
      <c r="R16" s="59">
        <f t="shared" si="10"/>
        <v>4</v>
      </c>
      <c r="S16" s="60">
        <f t="shared" si="11"/>
        <v>1.3333333333333333</v>
      </c>
      <c r="T16" s="14" t="s">
        <v>69</v>
      </c>
      <c r="U16" s="14" t="s">
        <v>5</v>
      </c>
      <c r="V16" s="14"/>
      <c r="W16" s="14" t="s">
        <v>189</v>
      </c>
      <c r="X16" s="15"/>
      <c r="Y16" s="48">
        <f>SUM(R$3:R16)</f>
        <v>94</v>
      </c>
      <c r="Z16" s="50">
        <f t="shared" ref="Z16" si="32">R16*VLOOKUP(T16,BOATCLASS,2)</f>
        <v>16</v>
      </c>
      <c r="AA16" s="62">
        <f>SUM(Z$3:Z16)</f>
        <v>151</v>
      </c>
      <c r="AB16" s="41">
        <v>0</v>
      </c>
      <c r="AC16" s="41">
        <f t="shared" ref="AC16" si="33">AB16*VLOOKUP(T16,BOATCLASS,2)</f>
        <v>0</v>
      </c>
      <c r="AD16" s="16"/>
      <c r="AE16" s="16" t="str">
        <f>IF(INT(M16*24)&lt;&gt;INT(M14*24),INT(M16*24),"")</f>
        <v/>
      </c>
      <c r="AF16" s="111">
        <v>14</v>
      </c>
      <c r="AG16" s="111"/>
      <c r="AH16" s="111"/>
      <c r="AI16" s="113" t="s">
        <v>286</v>
      </c>
      <c r="AJ16" s="112">
        <v>4</v>
      </c>
      <c r="AK16" s="91">
        <v>0</v>
      </c>
      <c r="AL16" s="3" t="str">
        <f t="shared" si="13"/>
        <v>$aevents[14] = array('14','MJ169','09:20','M Jr Novice 4x (HS)','','num'=&gt;999);</v>
      </c>
      <c r="AO16" s="35"/>
      <c r="AP16" s="35"/>
      <c r="AU16" s="3" t="str">
        <f t="shared" ref="AU16" si="34">O16</f>
        <v>M Jr Novice 4x (HS)</v>
      </c>
      <c r="AV16" s="3" t="str">
        <f t="shared" ref="AV16" si="35">AI16</f>
        <v>Mens Jr Novice 4x</v>
      </c>
      <c r="AX16" s="4" t="s">
        <v>310</v>
      </c>
      <c r="AY16" s="127">
        <v>2.7777777777777779E-3</v>
      </c>
      <c r="BC16" s="138" t="s">
        <v>345</v>
      </c>
      <c r="BD16" s="139">
        <v>1.6608796296296299E-2</v>
      </c>
      <c r="BE16" s="139">
        <v>2.1539351851851851E-2</v>
      </c>
      <c r="BG16" s="128">
        <f t="shared" si="16"/>
        <v>1.9074074074074077E-2</v>
      </c>
      <c r="BH16" s="144">
        <f t="shared" si="17"/>
        <v>4.2821794871794836</v>
      </c>
      <c r="BI16" s="144">
        <f t="shared" si="18"/>
        <v>2.817820512820512</v>
      </c>
    </row>
    <row r="17" spans="1:61" s="4" customFormat="1" ht="12" customHeight="1" thickBot="1">
      <c r="A17" s="53">
        <f t="shared" si="3"/>
        <v>15</v>
      </c>
      <c r="B17" s="165" t="s">
        <v>134</v>
      </c>
      <c r="C17" s="170">
        <f t="shared" si="0"/>
        <v>0.33333333333333337</v>
      </c>
      <c r="D17" s="171">
        <f t="shared" si="4"/>
        <v>0.34722222222222227</v>
      </c>
      <c r="E17" s="168">
        <f t="shared" si="19"/>
        <v>0</v>
      </c>
      <c r="F17" s="130">
        <f t="shared" si="5"/>
        <v>0</v>
      </c>
      <c r="G17" s="130">
        <f t="shared" si="6"/>
        <v>0</v>
      </c>
      <c r="H17" s="131"/>
      <c r="I17" s="130">
        <f t="shared" si="20"/>
        <v>1.3888888888888889E-3</v>
      </c>
      <c r="J17" s="18"/>
      <c r="K17" s="158">
        <f>K16+I17+J17+MAX(0,ROUNDUP(MAX(BH17-BH16,0)/2,0)/1440)</f>
        <v>0.3958333333333332</v>
      </c>
      <c r="L17" s="147">
        <v>0.39027777777777767</v>
      </c>
      <c r="M17" s="162">
        <f t="shared" si="7"/>
        <v>0.36458333333333331</v>
      </c>
      <c r="N17" s="55">
        <f t="shared" si="8"/>
        <v>0.42708333333333337</v>
      </c>
      <c r="O17" s="13" t="s">
        <v>95</v>
      </c>
      <c r="P17" s="109" t="str">
        <f t="shared" si="9"/>
        <v>Womens Jr 4x</v>
      </c>
      <c r="Q17" s="30"/>
      <c r="R17" s="59">
        <f t="shared" si="10"/>
        <v>3</v>
      </c>
      <c r="S17" s="60">
        <f t="shared" si="11"/>
        <v>1</v>
      </c>
      <c r="T17" s="14" t="s">
        <v>69</v>
      </c>
      <c r="U17" s="14" t="s">
        <v>6</v>
      </c>
      <c r="V17" s="14"/>
      <c r="W17" s="14" t="s">
        <v>12</v>
      </c>
      <c r="X17" s="15"/>
      <c r="Y17" s="48">
        <f>SUM(R$3:R17)</f>
        <v>97</v>
      </c>
      <c r="Z17" s="50">
        <f t="shared" si="1"/>
        <v>12</v>
      </c>
      <c r="AA17" s="62">
        <f>SUM(Z$3:Z17)</f>
        <v>163</v>
      </c>
      <c r="AB17" s="41">
        <v>9</v>
      </c>
      <c r="AC17" s="41">
        <f t="shared" si="30"/>
        <v>36</v>
      </c>
      <c r="AD17" s="16"/>
      <c r="AE17" s="16" t="str">
        <f>IF(INT(M17*24)&lt;&gt;INT(M14*24),INT(M17*24),"")</f>
        <v/>
      </c>
      <c r="AF17" s="109">
        <v>15</v>
      </c>
      <c r="AG17" s="109"/>
      <c r="AH17" s="109"/>
      <c r="AI17" s="114" t="s">
        <v>236</v>
      </c>
      <c r="AJ17" s="110">
        <v>3</v>
      </c>
      <c r="AK17" s="92">
        <v>9</v>
      </c>
      <c r="AL17" s="3" t="str">
        <f t="shared" si="13"/>
        <v>$aevents[15] = array('15','WJ113','09:22','W Junior 4x (HS)','','num'=&gt;999);</v>
      </c>
      <c r="AO17" s="35"/>
      <c r="AP17" s="35"/>
      <c r="AU17" s="3" t="str">
        <f t="shared" si="14"/>
        <v>W Junior 4x (HS)</v>
      </c>
      <c r="AV17" s="3" t="str">
        <f t="shared" si="15"/>
        <v>Womens Jr 4x</v>
      </c>
      <c r="AX17" s="4" t="s">
        <v>315</v>
      </c>
      <c r="AY17" s="127">
        <v>2.7777777777777779E-3</v>
      </c>
      <c r="BC17" s="138" t="s">
        <v>346</v>
      </c>
      <c r="BD17" s="139">
        <v>1.6296296296296295E-2</v>
      </c>
      <c r="BE17" s="139">
        <v>2.2604166666666665E-2</v>
      </c>
      <c r="BG17" s="128">
        <f t="shared" si="16"/>
        <v>1.9450231481481478E-2</v>
      </c>
      <c r="BH17" s="144">
        <f t="shared" si="17"/>
        <v>4.7321794871794891</v>
      </c>
      <c r="BI17" s="144">
        <f t="shared" si="18"/>
        <v>4.3511538461538439</v>
      </c>
    </row>
    <row r="18" spans="1:61" s="5" customFormat="1" ht="12" customHeight="1" thickBot="1">
      <c r="A18" s="53">
        <f t="shared" si="3"/>
        <v>16</v>
      </c>
      <c r="B18" s="165" t="s">
        <v>135</v>
      </c>
      <c r="C18" s="170">
        <f t="shared" si="0"/>
        <v>0.33333333333333337</v>
      </c>
      <c r="D18" s="171">
        <f t="shared" si="4"/>
        <v>0.34722222222222227</v>
      </c>
      <c r="E18" s="168">
        <f t="shared" si="19"/>
        <v>0</v>
      </c>
      <c r="F18" s="130">
        <f t="shared" si="5"/>
        <v>0</v>
      </c>
      <c r="G18" s="130">
        <f t="shared" si="6"/>
        <v>1.3888888888888889E-3</v>
      </c>
      <c r="H18" s="131"/>
      <c r="I18" s="130">
        <f t="shared" si="20"/>
        <v>6.9444444444444447E-4</v>
      </c>
      <c r="J18" s="18"/>
      <c r="K18" s="158">
        <f>K17+I18+J18+MAX(0,ROUNDUP(MAX(BH18-BH17,0)/2,0)/1440)</f>
        <v>0.39791666666666653</v>
      </c>
      <c r="L18" s="147">
        <v>0.39236111111111099</v>
      </c>
      <c r="M18" s="162">
        <f t="shared" si="7"/>
        <v>0.36458333333333331</v>
      </c>
      <c r="N18" s="55">
        <f t="shared" si="8"/>
        <v>0.42708333333333337</v>
      </c>
      <c r="O18" s="13" t="s">
        <v>37</v>
      </c>
      <c r="P18" s="109" t="str">
        <f t="shared" si="9"/>
        <v>Mens 2- (HS OK)</v>
      </c>
      <c r="Q18" s="30" t="s">
        <v>77</v>
      </c>
      <c r="R18" s="59">
        <f t="shared" si="10"/>
        <v>37</v>
      </c>
      <c r="S18" s="60">
        <f t="shared" si="11"/>
        <v>12.333333333333334</v>
      </c>
      <c r="T18" s="14" t="s">
        <v>89</v>
      </c>
      <c r="U18" s="14" t="s">
        <v>5</v>
      </c>
      <c r="V18" s="14"/>
      <c r="W18" s="14" t="s">
        <v>7</v>
      </c>
      <c r="X18" s="15"/>
      <c r="Y18" s="48">
        <f>SUM(R$3:R18)</f>
        <v>134</v>
      </c>
      <c r="Z18" s="50">
        <f t="shared" si="1"/>
        <v>74</v>
      </c>
      <c r="AA18" s="62">
        <f>SUM(Z$3:Z18)</f>
        <v>237</v>
      </c>
      <c r="AB18" s="41">
        <v>26</v>
      </c>
      <c r="AC18" s="41">
        <f t="shared" si="30"/>
        <v>52</v>
      </c>
      <c r="AD18" s="16"/>
      <c r="AE18" s="16" t="str">
        <f t="shared" si="12"/>
        <v/>
      </c>
      <c r="AF18" s="111">
        <v>16</v>
      </c>
      <c r="AG18" s="111"/>
      <c r="AH18" s="111"/>
      <c r="AI18" s="113" t="s">
        <v>293</v>
      </c>
      <c r="AJ18" s="112">
        <v>37</v>
      </c>
      <c r="AK18" s="91">
        <v>26</v>
      </c>
      <c r="AL18" s="3" t="str">
        <f t="shared" si="13"/>
        <v>$aevents[16] = array('16','MM114','09:25','M 2-','Y','num'=&gt;999);</v>
      </c>
      <c r="AO18" s="36"/>
      <c r="AP18" s="36"/>
      <c r="AU18" s="3" t="str">
        <f t="shared" si="14"/>
        <v>M 2-</v>
      </c>
      <c r="AV18" s="3" t="str">
        <f t="shared" si="15"/>
        <v>Mens 2- (HS OK)</v>
      </c>
      <c r="AX18" s="4" t="s">
        <v>319</v>
      </c>
      <c r="AY18" s="127">
        <v>0</v>
      </c>
      <c r="BC18" s="138" t="s">
        <v>347</v>
      </c>
      <c r="BD18" s="139">
        <v>1.4537037037037038E-2</v>
      </c>
      <c r="BE18" s="139">
        <v>1.6192129629629629E-2</v>
      </c>
      <c r="BG18" s="128">
        <f t="shared" si="16"/>
        <v>1.5364583333333334E-2</v>
      </c>
      <c r="BH18" s="144">
        <f t="shared" si="17"/>
        <v>7.2655128205128197</v>
      </c>
      <c r="BI18" s="144">
        <f t="shared" si="18"/>
        <v>-4.8821794871794877</v>
      </c>
    </row>
    <row r="19" spans="1:61" s="5" customFormat="1" ht="12" customHeight="1" thickBot="1">
      <c r="A19" s="53">
        <f t="shared" si="3"/>
        <v>17</v>
      </c>
      <c r="B19" s="165" t="s">
        <v>136</v>
      </c>
      <c r="C19" s="170">
        <f t="shared" si="0"/>
        <v>0.35416666666666669</v>
      </c>
      <c r="D19" s="171">
        <f t="shared" si="4"/>
        <v>0.36805555555555558</v>
      </c>
      <c r="E19" s="168">
        <v>0</v>
      </c>
      <c r="F19" s="130">
        <f t="shared" si="5"/>
        <v>2.7777777777777779E-3</v>
      </c>
      <c r="G19" s="130">
        <f t="shared" si="6"/>
        <v>0</v>
      </c>
      <c r="H19" s="131"/>
      <c r="I19" s="130">
        <f t="shared" si="20"/>
        <v>9.0277777777777769E-3</v>
      </c>
      <c r="J19" s="18">
        <v>3.472222222222222E-3</v>
      </c>
      <c r="K19" s="158">
        <f>K18+I19+J19+MAX(0,ROUNDUP(MAX(BH19-BH18,0)/2,0)/1440)</f>
        <v>0.41041666666666654</v>
      </c>
      <c r="L19" s="147">
        <v>0.40763888888888877</v>
      </c>
      <c r="M19" s="162">
        <f t="shared" si="7"/>
        <v>0.36805555555555552</v>
      </c>
      <c r="N19" s="55">
        <f t="shared" si="8"/>
        <v>0.44791666666666669</v>
      </c>
      <c r="O19" s="13" t="s">
        <v>54</v>
      </c>
      <c r="P19" s="109" t="str">
        <f t="shared" si="9"/>
        <v>Mens Masters 8+</v>
      </c>
      <c r="Q19" s="30" t="s">
        <v>77</v>
      </c>
      <c r="R19" s="59">
        <f t="shared" si="10"/>
        <v>6</v>
      </c>
      <c r="S19" s="60">
        <f t="shared" si="11"/>
        <v>2</v>
      </c>
      <c r="T19" s="14" t="s">
        <v>90</v>
      </c>
      <c r="U19" s="14" t="s">
        <v>5</v>
      </c>
      <c r="V19" s="14"/>
      <c r="W19" s="14" t="s">
        <v>7</v>
      </c>
      <c r="X19" s="15"/>
      <c r="Y19" s="48">
        <f>SUM(R$3:R19)</f>
        <v>140</v>
      </c>
      <c r="Z19" s="50">
        <f t="shared" si="1"/>
        <v>54</v>
      </c>
      <c r="AA19" s="62">
        <f>SUM(Z$3:Z19)</f>
        <v>291</v>
      </c>
      <c r="AB19" s="41">
        <v>4</v>
      </c>
      <c r="AC19" s="41">
        <f t="shared" si="30"/>
        <v>36</v>
      </c>
      <c r="AE19" s="16" t="str">
        <f t="shared" si="12"/>
        <v/>
      </c>
      <c r="AF19" s="109">
        <v>17</v>
      </c>
      <c r="AG19" s="109"/>
      <c r="AH19" s="109"/>
      <c r="AI19" s="114" t="s">
        <v>237</v>
      </c>
      <c r="AJ19" s="110">
        <v>6</v>
      </c>
      <c r="AK19" s="92">
        <v>4</v>
      </c>
      <c r="AL19" s="3" t="str">
        <f t="shared" si="13"/>
        <v>$aevents[17] = array('17','MM115','09:47','M Masters 8+','Y','num'=&gt;999);</v>
      </c>
      <c r="AO19" s="36"/>
      <c r="AP19" s="36"/>
      <c r="AU19" s="3" t="str">
        <f t="shared" si="14"/>
        <v>M Masters 8+</v>
      </c>
      <c r="AV19" s="3" t="str">
        <f t="shared" si="15"/>
        <v>Mens Masters 8+</v>
      </c>
      <c r="AX19" s="4"/>
      <c r="AY19" s="117"/>
      <c r="BC19" s="138" t="s">
        <v>348</v>
      </c>
      <c r="BD19" s="139">
        <v>1.5810185185185184E-2</v>
      </c>
      <c r="BE19" s="139">
        <v>2.1250000000000002E-2</v>
      </c>
      <c r="BG19" s="128">
        <f t="shared" si="16"/>
        <v>1.8530092592592591E-2</v>
      </c>
      <c r="BH19" s="144">
        <f t="shared" si="17"/>
        <v>5.4321794871794884</v>
      </c>
      <c r="BI19" s="144">
        <f t="shared" si="18"/>
        <v>2.4011538461538482</v>
      </c>
    </row>
    <row r="20" spans="1:61" s="5" customFormat="1" ht="12" customHeight="1" thickBot="1">
      <c r="A20" s="53">
        <f t="shared" si="3"/>
        <v>18</v>
      </c>
      <c r="B20" s="165" t="s">
        <v>137</v>
      </c>
      <c r="C20" s="170">
        <f t="shared" si="0"/>
        <v>0.35416666666666669</v>
      </c>
      <c r="D20" s="171">
        <f t="shared" si="4"/>
        <v>0.36805555555555558</v>
      </c>
      <c r="E20" s="168">
        <f t="shared" si="19"/>
        <v>0</v>
      </c>
      <c r="F20" s="130">
        <f t="shared" si="5"/>
        <v>0</v>
      </c>
      <c r="G20" s="130">
        <f t="shared" si="6"/>
        <v>0</v>
      </c>
      <c r="H20" s="131"/>
      <c r="I20" s="130">
        <f t="shared" si="20"/>
        <v>1.3888888888888889E-3</v>
      </c>
      <c r="J20" s="18"/>
      <c r="K20" s="158">
        <f>K19+I20+J20+MAX(0,ROUNDUP(MAX(BH20-BH19,0)/2,0)/1440)</f>
        <v>0.41180555555555542</v>
      </c>
      <c r="L20" s="147">
        <v>0.40902777777777766</v>
      </c>
      <c r="M20" s="162">
        <f t="shared" si="7"/>
        <v>0.36805555555555552</v>
      </c>
      <c r="N20" s="55">
        <f t="shared" si="8"/>
        <v>0.44791666666666669</v>
      </c>
      <c r="O20" s="13" t="s">
        <v>55</v>
      </c>
      <c r="P20" s="109" t="str">
        <f t="shared" si="9"/>
        <v>Womens Masters 8+</v>
      </c>
      <c r="Q20" s="30" t="s">
        <v>77</v>
      </c>
      <c r="R20" s="59">
        <f t="shared" si="10"/>
        <v>14</v>
      </c>
      <c r="S20" s="60">
        <f t="shared" si="11"/>
        <v>4.666666666666667</v>
      </c>
      <c r="T20" s="14" t="s">
        <v>90</v>
      </c>
      <c r="U20" s="14" t="s">
        <v>6</v>
      </c>
      <c r="V20" s="14"/>
      <c r="W20" s="14" t="s">
        <v>7</v>
      </c>
      <c r="X20" s="15"/>
      <c r="Y20" s="48">
        <f>SUM(R$3:R20)</f>
        <v>154</v>
      </c>
      <c r="Z20" s="50">
        <f t="shared" si="1"/>
        <v>126</v>
      </c>
      <c r="AA20" s="62">
        <f>SUM(Z$3:Z20)</f>
        <v>417</v>
      </c>
      <c r="AB20" s="41">
        <v>10</v>
      </c>
      <c r="AC20" s="41">
        <f t="shared" si="30"/>
        <v>90</v>
      </c>
      <c r="AD20" s="16"/>
      <c r="AE20" s="16" t="str">
        <f t="shared" si="12"/>
        <v/>
      </c>
      <c r="AF20" s="111">
        <v>18</v>
      </c>
      <c r="AG20" s="111"/>
      <c r="AH20" s="111"/>
      <c r="AI20" s="113" t="s">
        <v>238</v>
      </c>
      <c r="AJ20" s="112">
        <v>14</v>
      </c>
      <c r="AK20" s="91">
        <v>10</v>
      </c>
      <c r="AL20" s="3" t="str">
        <f t="shared" si="13"/>
        <v>$aevents[18] = array('18','WM116','09:49','W Masters 8+','Y','num'=&gt;999);</v>
      </c>
      <c r="AO20" s="36"/>
      <c r="AP20" s="36"/>
      <c r="AU20" s="3" t="str">
        <f t="shared" si="14"/>
        <v>W Masters 8+</v>
      </c>
      <c r="AV20" s="3" t="str">
        <f t="shared" si="15"/>
        <v>Womens Masters 8+</v>
      </c>
      <c r="AX20" s="4"/>
      <c r="AY20" s="117"/>
      <c r="BC20" s="138" t="s">
        <v>349</v>
      </c>
      <c r="BD20" s="139">
        <v>1.6203703703703703E-2</v>
      </c>
      <c r="BE20" s="139">
        <v>2.2118055555555557E-2</v>
      </c>
      <c r="BG20" s="128">
        <f t="shared" si="16"/>
        <v>1.9160879629629632E-2</v>
      </c>
      <c r="BH20" s="144">
        <f t="shared" si="17"/>
        <v>4.865512820512822</v>
      </c>
      <c r="BI20" s="144">
        <f t="shared" si="18"/>
        <v>3.6511538461538491</v>
      </c>
    </row>
    <row r="21" spans="1:61" s="5" customFormat="1" ht="12" customHeight="1" thickBot="1">
      <c r="A21" s="53">
        <f t="shared" si="3"/>
        <v>19</v>
      </c>
      <c r="B21" s="165" t="s">
        <v>138</v>
      </c>
      <c r="C21" s="170">
        <f t="shared" si="0"/>
        <v>0.35416666666666669</v>
      </c>
      <c r="D21" s="171">
        <f t="shared" si="4"/>
        <v>0.36805555555555558</v>
      </c>
      <c r="E21" s="168">
        <f t="shared" si="19"/>
        <v>0</v>
      </c>
      <c r="F21" s="130">
        <f t="shared" si="5"/>
        <v>0</v>
      </c>
      <c r="G21" s="130">
        <f t="shared" si="6"/>
        <v>1.3888888888888889E-3</v>
      </c>
      <c r="H21" s="132"/>
      <c r="I21" s="130">
        <f t="shared" si="20"/>
        <v>3.472222222222222E-3</v>
      </c>
      <c r="J21" s="26"/>
      <c r="K21" s="158">
        <f>K20+I21+J21+MAX(0,ROUNDUP(MAX(BH21-BH20,0)/2,0)/1440)</f>
        <v>0.41527777777777763</v>
      </c>
      <c r="L21" s="147">
        <v>0.41388888888888875</v>
      </c>
      <c r="M21" s="162">
        <f t="shared" si="7"/>
        <v>0.36805555555555552</v>
      </c>
      <c r="N21" s="55">
        <f t="shared" si="8"/>
        <v>0.44791666666666669</v>
      </c>
      <c r="O21" s="13" t="s">
        <v>30</v>
      </c>
      <c r="P21" s="109" t="str">
        <f t="shared" si="9"/>
        <v>Mens Novice 8+</v>
      </c>
      <c r="Q21" s="31"/>
      <c r="R21" s="59">
        <f t="shared" si="10"/>
        <v>9</v>
      </c>
      <c r="S21" s="60">
        <f t="shared" si="11"/>
        <v>3</v>
      </c>
      <c r="T21" s="14" t="s">
        <v>90</v>
      </c>
      <c r="U21" s="21" t="s">
        <v>5</v>
      </c>
      <c r="V21" s="21"/>
      <c r="W21" s="21" t="s">
        <v>2</v>
      </c>
      <c r="X21" s="86"/>
      <c r="Y21" s="48">
        <f>SUM(R$3:R21)</f>
        <v>163</v>
      </c>
      <c r="Z21" s="50">
        <f t="shared" si="1"/>
        <v>81</v>
      </c>
      <c r="AA21" s="62">
        <f>SUM(Z$3:Z21)</f>
        <v>498</v>
      </c>
      <c r="AB21" s="41">
        <v>5</v>
      </c>
      <c r="AC21" s="41">
        <f t="shared" si="30"/>
        <v>45</v>
      </c>
      <c r="AD21" s="20"/>
      <c r="AE21" s="16" t="str">
        <f t="shared" si="12"/>
        <v/>
      </c>
      <c r="AF21" s="109">
        <v>19</v>
      </c>
      <c r="AG21" s="109"/>
      <c r="AH21" s="109"/>
      <c r="AI21" s="114" t="s">
        <v>239</v>
      </c>
      <c r="AJ21" s="110">
        <v>9</v>
      </c>
      <c r="AK21" s="92">
        <v>5</v>
      </c>
      <c r="AL21" s="3" t="str">
        <f t="shared" si="13"/>
        <v>$aevents[19] = array('19','MN117','09:56','M Novice 8+','','num'=&gt;999);</v>
      </c>
      <c r="AO21" s="36"/>
      <c r="AP21" s="36"/>
      <c r="AU21" s="3" t="str">
        <f t="shared" si="14"/>
        <v>M Novice 8+</v>
      </c>
      <c r="AV21" s="3" t="str">
        <f t="shared" si="15"/>
        <v>Mens Novice 8+</v>
      </c>
      <c r="AX21" s="4"/>
      <c r="AY21" s="117"/>
      <c r="BC21" s="138" t="s">
        <v>350</v>
      </c>
      <c r="BD21" s="139">
        <v>1.7662037037037035E-2</v>
      </c>
      <c r="BE21" s="139">
        <v>1.982638888888889E-2</v>
      </c>
      <c r="BG21" s="128">
        <f t="shared" si="16"/>
        <v>1.8744212962962963E-2</v>
      </c>
      <c r="BH21" s="144">
        <f t="shared" si="17"/>
        <v>2.7655128205128232</v>
      </c>
      <c r="BI21" s="144">
        <f t="shared" si="18"/>
        <v>0.3511538461538477</v>
      </c>
    </row>
    <row r="22" spans="1:61" s="4" customFormat="1" ht="12" customHeight="1" thickBot="1">
      <c r="A22" s="53">
        <f t="shared" si="3"/>
        <v>20</v>
      </c>
      <c r="B22" s="165" t="s">
        <v>139</v>
      </c>
      <c r="C22" s="170">
        <f t="shared" si="0"/>
        <v>0.35416666666666669</v>
      </c>
      <c r="D22" s="171">
        <f t="shared" si="4"/>
        <v>0.36805555555555558</v>
      </c>
      <c r="E22" s="168">
        <f t="shared" si="19"/>
        <v>0</v>
      </c>
      <c r="F22" s="130">
        <f t="shared" si="5"/>
        <v>0</v>
      </c>
      <c r="G22" s="130">
        <f t="shared" si="6"/>
        <v>0</v>
      </c>
      <c r="H22" s="131"/>
      <c r="I22" s="130">
        <f t="shared" si="20"/>
        <v>2.0833333333333333E-3</v>
      </c>
      <c r="J22" s="18"/>
      <c r="K22" s="158">
        <f>K21+I22+J22+MAX(0,ROUNDUP(MAX(BH22-BH21,0)/2,0)/1440)</f>
        <v>0.41874999999999984</v>
      </c>
      <c r="L22" s="147">
        <v>0.41597222222222208</v>
      </c>
      <c r="M22" s="162">
        <f t="shared" si="7"/>
        <v>0.36805555555555552</v>
      </c>
      <c r="N22" s="55">
        <f t="shared" si="8"/>
        <v>0.44791666666666669</v>
      </c>
      <c r="O22" s="13" t="s">
        <v>21</v>
      </c>
      <c r="P22" s="109" t="str">
        <f t="shared" si="9"/>
        <v>Mens Novice 4+</v>
      </c>
      <c r="Q22" s="31"/>
      <c r="R22" s="59">
        <f t="shared" si="10"/>
        <v>5</v>
      </c>
      <c r="S22" s="60">
        <f t="shared" si="11"/>
        <v>1.6666666666666667</v>
      </c>
      <c r="T22" s="14" t="s">
        <v>91</v>
      </c>
      <c r="U22" s="14" t="s">
        <v>5</v>
      </c>
      <c r="V22" s="14"/>
      <c r="W22" s="14" t="s">
        <v>2</v>
      </c>
      <c r="X22" s="15"/>
      <c r="Y22" s="48">
        <f>SUM(R$3:R22)</f>
        <v>168</v>
      </c>
      <c r="Z22" s="50">
        <f t="shared" ref="Z22:Z27" si="36">R22*VLOOKUP(T22,BOATCLASS,2)</f>
        <v>25</v>
      </c>
      <c r="AA22" s="62">
        <f>SUM(Z$3:Z22)</f>
        <v>523</v>
      </c>
      <c r="AB22" s="41">
        <v>8</v>
      </c>
      <c r="AC22" s="41">
        <f t="shared" si="30"/>
        <v>40</v>
      </c>
      <c r="AD22" s="16"/>
      <c r="AE22" s="16" t="str">
        <f t="shared" si="12"/>
        <v/>
      </c>
      <c r="AF22" s="111">
        <v>20</v>
      </c>
      <c r="AG22" s="111"/>
      <c r="AH22" s="111"/>
      <c r="AI22" s="113" t="s">
        <v>240</v>
      </c>
      <c r="AJ22" s="112">
        <v>5</v>
      </c>
      <c r="AK22" s="91">
        <v>8</v>
      </c>
      <c r="AL22" s="3" t="str">
        <f t="shared" si="13"/>
        <v>$aevents[20] = array('20','MN118','09:59','M Novice 4+','','num'=&gt;999);</v>
      </c>
      <c r="AO22" s="35"/>
      <c r="AP22" s="35"/>
      <c r="AU22" s="3" t="str">
        <f t="shared" si="14"/>
        <v>M Novice 4+</v>
      </c>
      <c r="AV22" s="3" t="str">
        <f t="shared" si="15"/>
        <v>Mens Novice 4+</v>
      </c>
      <c r="AX22" s="5"/>
      <c r="AY22" s="118"/>
      <c r="BC22" s="138" t="s">
        <v>351</v>
      </c>
      <c r="BD22" s="139">
        <v>1.6168981481481482E-2</v>
      </c>
      <c r="BE22" s="139">
        <v>2.1319444444444443E-2</v>
      </c>
      <c r="BG22" s="128">
        <f t="shared" si="16"/>
        <v>1.8744212962962963E-2</v>
      </c>
      <c r="BH22" s="144">
        <f t="shared" si="17"/>
        <v>4.91551282051282</v>
      </c>
      <c r="BI22" s="144">
        <f t="shared" si="18"/>
        <v>2.5011538461538443</v>
      </c>
    </row>
    <row r="23" spans="1:61" s="5" customFormat="1" ht="12" customHeight="1" thickBot="1">
      <c r="A23" s="53">
        <f t="shared" si="3"/>
        <v>21</v>
      </c>
      <c r="B23" s="165" t="s">
        <v>140</v>
      </c>
      <c r="C23" s="170">
        <f t="shared" si="0"/>
        <v>0.36458333333333337</v>
      </c>
      <c r="D23" s="171">
        <f t="shared" si="4"/>
        <v>0.37847222222222227</v>
      </c>
      <c r="E23" s="168">
        <f t="shared" si="19"/>
        <v>0</v>
      </c>
      <c r="F23" s="130">
        <f t="shared" si="5"/>
        <v>2.7777777777777779E-3</v>
      </c>
      <c r="G23" s="130">
        <f t="shared" si="6"/>
        <v>0</v>
      </c>
      <c r="H23" s="131"/>
      <c r="I23" s="130">
        <f t="shared" si="20"/>
        <v>1.3888888888888889E-3</v>
      </c>
      <c r="J23" s="18"/>
      <c r="K23" s="158">
        <f>K22+I23+J23+MAX(0,ROUNDUP(MAX(BH23-BH22,0)/2,0)/1440)</f>
        <v>0.42013888888888873</v>
      </c>
      <c r="L23" s="147">
        <v>0.42013888888888873</v>
      </c>
      <c r="M23" s="162">
        <f t="shared" si="7"/>
        <v>0.36805555555555552</v>
      </c>
      <c r="N23" s="55">
        <f t="shared" si="8"/>
        <v>0.45833333333333337</v>
      </c>
      <c r="O23" s="13" t="s">
        <v>86</v>
      </c>
      <c r="P23" s="109" t="str">
        <f t="shared" si="9"/>
        <v>Mens Jr Novice 8+</v>
      </c>
      <c r="Q23" s="31"/>
      <c r="R23" s="59">
        <f t="shared" si="10"/>
        <v>40</v>
      </c>
      <c r="S23" s="60">
        <f t="shared" si="11"/>
        <v>13.333333333333334</v>
      </c>
      <c r="T23" s="14" t="s">
        <v>90</v>
      </c>
      <c r="U23" s="14" t="s">
        <v>5</v>
      </c>
      <c r="V23" s="14"/>
      <c r="W23" s="14" t="s">
        <v>2</v>
      </c>
      <c r="X23" s="15" t="s">
        <v>120</v>
      </c>
      <c r="Y23" s="48">
        <f>SUM(R$3:R23)</f>
        <v>208</v>
      </c>
      <c r="Z23" s="50">
        <f t="shared" si="36"/>
        <v>360</v>
      </c>
      <c r="AA23" s="62">
        <f>SUM(Z$3:Z23)</f>
        <v>883</v>
      </c>
      <c r="AB23" s="41">
        <v>45</v>
      </c>
      <c r="AC23" s="41">
        <f t="shared" si="30"/>
        <v>405</v>
      </c>
      <c r="AD23" s="16"/>
      <c r="AE23" s="16" t="str">
        <f t="shared" si="12"/>
        <v/>
      </c>
      <c r="AF23" s="109">
        <v>21</v>
      </c>
      <c r="AG23" s="109"/>
      <c r="AH23" s="109"/>
      <c r="AI23" s="114" t="s">
        <v>241</v>
      </c>
      <c r="AJ23" s="110">
        <v>40</v>
      </c>
      <c r="AK23" s="92">
        <v>45</v>
      </c>
      <c r="AL23" s="3" t="str">
        <f t="shared" si="13"/>
        <v>$aevents[21] = array('21','MN119','10:05','M Junior Novice 8+','','num'=&gt;999);</v>
      </c>
      <c r="AO23" s="36"/>
      <c r="AP23" s="36"/>
      <c r="AU23" s="3" t="str">
        <f t="shared" si="14"/>
        <v>M Junior Novice 8+</v>
      </c>
      <c r="AV23" s="3" t="str">
        <f t="shared" si="15"/>
        <v>Mens Jr Novice 8+</v>
      </c>
      <c r="AX23" s="4"/>
      <c r="AY23" s="117"/>
      <c r="BC23" s="138" t="s">
        <v>352</v>
      </c>
      <c r="BD23" s="139">
        <v>1.758101851851852E-2</v>
      </c>
      <c r="BE23" s="139">
        <v>2.2719907407407411E-2</v>
      </c>
      <c r="BG23" s="128">
        <f t="shared" si="16"/>
        <v>2.0150462962962967E-2</v>
      </c>
      <c r="BH23" s="144">
        <f t="shared" si="17"/>
        <v>2.882179487179485</v>
      </c>
      <c r="BI23" s="144">
        <f t="shared" si="18"/>
        <v>4.517820512820518</v>
      </c>
    </row>
    <row r="24" spans="1:61" s="5" customFormat="1" ht="12" customHeight="1" thickBot="1">
      <c r="A24" s="53">
        <f t="shared" si="3"/>
        <v>22</v>
      </c>
      <c r="B24" s="165" t="s">
        <v>141</v>
      </c>
      <c r="C24" s="170">
        <f t="shared" si="0"/>
        <v>0.375</v>
      </c>
      <c r="D24" s="171">
        <f>C24+(20/1440)</f>
        <v>0.3888888888888889</v>
      </c>
      <c r="E24" s="168">
        <v>0</v>
      </c>
      <c r="F24" s="130">
        <f t="shared" si="5"/>
        <v>0</v>
      </c>
      <c r="G24" s="130">
        <f t="shared" si="6"/>
        <v>0</v>
      </c>
      <c r="H24" s="131"/>
      <c r="I24" s="130">
        <f t="shared" si="20"/>
        <v>9.7222222222222224E-3</v>
      </c>
      <c r="J24" s="18">
        <v>3.472222222222222E-3</v>
      </c>
      <c r="K24" s="158">
        <f>K23+I24+J24+MAX(0,ROUNDUP(MAX(BH24-BH23,0)/2,0)/1440)</f>
        <v>0.43333333333333318</v>
      </c>
      <c r="L24" s="147">
        <v>0.43333333333333318</v>
      </c>
      <c r="M24" s="162">
        <f t="shared" si="7"/>
        <v>0.37152777777777773</v>
      </c>
      <c r="N24" s="55">
        <f t="shared" si="8"/>
        <v>0.46875</v>
      </c>
      <c r="O24" s="13" t="s">
        <v>71</v>
      </c>
      <c r="P24" s="109" t="str">
        <f t="shared" si="9"/>
        <v>Womens Jr Novice 8+</v>
      </c>
      <c r="Q24" s="30"/>
      <c r="R24" s="59">
        <f t="shared" si="10"/>
        <v>32</v>
      </c>
      <c r="S24" s="60">
        <f t="shared" si="11"/>
        <v>10.666666666666666</v>
      </c>
      <c r="T24" s="14" t="s">
        <v>90</v>
      </c>
      <c r="U24" s="14" t="s">
        <v>6</v>
      </c>
      <c r="V24" s="14"/>
      <c r="W24" s="14" t="s">
        <v>2</v>
      </c>
      <c r="X24" s="15" t="s">
        <v>120</v>
      </c>
      <c r="Y24" s="48">
        <f>SUM(R$3:R24)</f>
        <v>240</v>
      </c>
      <c r="Z24" s="50">
        <f t="shared" si="36"/>
        <v>288</v>
      </c>
      <c r="AA24" s="62">
        <f>SUM(Z$3:Z24)</f>
        <v>1171</v>
      </c>
      <c r="AB24" s="41">
        <v>36</v>
      </c>
      <c r="AC24" s="41">
        <f t="shared" si="30"/>
        <v>324</v>
      </c>
      <c r="AD24" s="71">
        <f>AA24-SUM(AD$3:AD23)</f>
        <v>880</v>
      </c>
      <c r="AE24" s="16" t="str">
        <f t="shared" si="12"/>
        <v/>
      </c>
      <c r="AF24" s="111">
        <v>22</v>
      </c>
      <c r="AG24" s="111"/>
      <c r="AH24" s="111"/>
      <c r="AI24" s="113" t="s">
        <v>242</v>
      </c>
      <c r="AJ24" s="112">
        <v>32</v>
      </c>
      <c r="AK24" s="91">
        <v>36</v>
      </c>
      <c r="AL24" s="3" t="str">
        <f t="shared" si="13"/>
        <v>$aevents[22] = array('22','WN120','10:24','W Junior Novice 8+','','num'=&gt;999);</v>
      </c>
      <c r="AO24" s="36"/>
      <c r="AP24" s="36"/>
      <c r="AU24" s="3" t="str">
        <f t="shared" si="14"/>
        <v>W Junior Novice 8+</v>
      </c>
      <c r="AV24" s="3" t="str">
        <f t="shared" si="15"/>
        <v>Womens Jr Novice 8+</v>
      </c>
      <c r="AY24" s="118"/>
      <c r="BC24" s="138" t="s">
        <v>353</v>
      </c>
      <c r="BD24" s="139">
        <v>1.7916666666666668E-2</v>
      </c>
      <c r="BE24" s="139">
        <v>2.1157407407407406E-2</v>
      </c>
      <c r="BG24" s="128">
        <f t="shared" si="16"/>
        <v>1.9537037037037037E-2</v>
      </c>
      <c r="BH24" s="144">
        <f t="shared" si="17"/>
        <v>2.3988461538461525</v>
      </c>
      <c r="BI24" s="144">
        <f t="shared" si="18"/>
        <v>2.2678205128205109</v>
      </c>
    </row>
    <row r="25" spans="1:61" s="4" customFormat="1" ht="12" customHeight="1" thickBot="1">
      <c r="A25" s="53">
        <f t="shared" si="3"/>
        <v>23</v>
      </c>
      <c r="B25" s="165" t="s">
        <v>142</v>
      </c>
      <c r="C25" s="170">
        <f t="shared" si="0"/>
        <v>0.38541666666666669</v>
      </c>
      <c r="D25" s="171">
        <f>C25+(20/1440)</f>
        <v>0.39930555555555558</v>
      </c>
      <c r="E25" s="168">
        <v>0</v>
      </c>
      <c r="F25" s="130">
        <f t="shared" si="5"/>
        <v>0</v>
      </c>
      <c r="G25" s="130">
        <f t="shared" si="6"/>
        <v>0</v>
      </c>
      <c r="H25" s="131"/>
      <c r="I25" s="130">
        <f t="shared" si="20"/>
        <v>7.6388888888888886E-3</v>
      </c>
      <c r="J25" s="18"/>
      <c r="K25" s="158">
        <f>K24+I25+J25+MAX(0,ROUNDUP(MAX(BH25-BH24,0)/2,0)/1440)</f>
        <v>0.44097222222222204</v>
      </c>
      <c r="L25" s="147">
        <v>0.44097222222222204</v>
      </c>
      <c r="M25" s="162">
        <f t="shared" si="7"/>
        <v>0.37152777777777773</v>
      </c>
      <c r="N25" s="55">
        <f t="shared" si="8"/>
        <v>0.47916666666666669</v>
      </c>
      <c r="O25" s="13" t="s">
        <v>102</v>
      </c>
      <c r="P25" s="109" t="str">
        <f t="shared" si="9"/>
        <v>Womens Jr 2x</v>
      </c>
      <c r="Q25" s="31"/>
      <c r="R25" s="59">
        <f t="shared" si="10"/>
        <v>8</v>
      </c>
      <c r="S25" s="60">
        <f t="shared" si="11"/>
        <v>2.6666666666666665</v>
      </c>
      <c r="T25" s="14" t="s">
        <v>70</v>
      </c>
      <c r="U25" s="14" t="s">
        <v>6</v>
      </c>
      <c r="V25" s="14"/>
      <c r="W25" s="14" t="s">
        <v>12</v>
      </c>
      <c r="X25" s="15"/>
      <c r="Y25" s="48">
        <f>SUM(R$3:R25)</f>
        <v>248</v>
      </c>
      <c r="Z25" s="50">
        <f t="shared" si="36"/>
        <v>16</v>
      </c>
      <c r="AA25" s="62">
        <f>SUM(Z$3:Z25)</f>
        <v>1187</v>
      </c>
      <c r="AB25" s="41">
        <v>19</v>
      </c>
      <c r="AC25" s="41">
        <f t="shared" si="30"/>
        <v>38</v>
      </c>
      <c r="AD25" s="16"/>
      <c r="AE25" s="16" t="str">
        <f t="shared" si="12"/>
        <v/>
      </c>
      <c r="AF25" s="109">
        <v>23</v>
      </c>
      <c r="AG25" s="109"/>
      <c r="AH25" s="109"/>
      <c r="AI25" s="114" t="s">
        <v>243</v>
      </c>
      <c r="AJ25" s="110">
        <v>8</v>
      </c>
      <c r="AK25" s="92">
        <v>19</v>
      </c>
      <c r="AL25" s="3" t="str">
        <f t="shared" si="13"/>
        <v>$aevents[23] = array('23','WJ121','10:35','W Junior 2x **','','num'=&gt;999);</v>
      </c>
      <c r="AO25" s="35"/>
      <c r="AP25" s="35"/>
      <c r="AU25" s="3" t="str">
        <f t="shared" si="14"/>
        <v>W Junior 2x **</v>
      </c>
      <c r="AV25" s="3" t="str">
        <f t="shared" si="15"/>
        <v>Womens Jr 2x</v>
      </c>
      <c r="AY25" s="117"/>
      <c r="BC25" s="138" t="s">
        <v>354</v>
      </c>
      <c r="BD25" s="139">
        <v>2.4756944444444443E-2</v>
      </c>
      <c r="BE25" s="139">
        <v>2.4756944444444443E-2</v>
      </c>
      <c r="BG25" s="128">
        <f t="shared" si="16"/>
        <v>2.4756944444444443E-2</v>
      </c>
      <c r="BH25" s="144">
        <f t="shared" si="17"/>
        <v>-7.4511538461538436</v>
      </c>
      <c r="BI25" s="144">
        <f t="shared" si="18"/>
        <v>7.4511538461538436</v>
      </c>
    </row>
    <row r="26" spans="1:61" s="4" customFormat="1" ht="12" customHeight="1" thickBot="1">
      <c r="A26" s="53">
        <f t="shared" si="3"/>
        <v>24</v>
      </c>
      <c r="B26" s="165" t="s">
        <v>205</v>
      </c>
      <c r="C26" s="170">
        <f t="shared" si="0"/>
        <v>0.38541666666666669</v>
      </c>
      <c r="D26" s="171">
        <f>C26+(20/1440)</f>
        <v>0.39930555555555558</v>
      </c>
      <c r="E26" s="168">
        <v>0</v>
      </c>
      <c r="F26" s="130">
        <f t="shared" si="5"/>
        <v>0</v>
      </c>
      <c r="G26" s="130">
        <f t="shared" si="6"/>
        <v>0</v>
      </c>
      <c r="H26" s="131"/>
      <c r="I26" s="130">
        <f t="shared" si="20"/>
        <v>2.0833333333333333E-3</v>
      </c>
      <c r="J26" s="18"/>
      <c r="K26" s="158">
        <f>K25+I26+J26+MAX(0,ROUNDUP(MAX(BH26-BH25,0)/2,0)/1440)</f>
        <v>0.45555555555555538</v>
      </c>
      <c r="L26" s="147">
        <v>0.44305555555555537</v>
      </c>
      <c r="M26" s="162">
        <f t="shared" si="7"/>
        <v>0.37152777777777773</v>
      </c>
      <c r="N26" s="55">
        <f t="shared" si="8"/>
        <v>0.47916666666666669</v>
      </c>
      <c r="O26" s="13" t="s">
        <v>193</v>
      </c>
      <c r="P26" s="109" t="str">
        <f t="shared" si="9"/>
        <v>Womens Jr Novice 2x</v>
      </c>
      <c r="Q26" s="31"/>
      <c r="R26" s="59">
        <f>AJ26</f>
        <v>3</v>
      </c>
      <c r="S26" s="60">
        <f t="shared" si="11"/>
        <v>1</v>
      </c>
      <c r="T26" s="14" t="s">
        <v>70</v>
      </c>
      <c r="U26" s="14" t="s">
        <v>6</v>
      </c>
      <c r="V26" s="14"/>
      <c r="W26" s="14" t="s">
        <v>189</v>
      </c>
      <c r="X26" s="15"/>
      <c r="Y26" s="48">
        <f>SUM(R$3:R30)</f>
        <v>269</v>
      </c>
      <c r="Z26" s="50">
        <f t="shared" si="36"/>
        <v>6</v>
      </c>
      <c r="AA26" s="62">
        <f>SUM(Z$3:Z26)</f>
        <v>1193</v>
      </c>
      <c r="AB26" s="41">
        <v>1</v>
      </c>
      <c r="AC26" s="41">
        <f t="shared" ref="AC26" si="37">AB26*VLOOKUP(T26,BOATCLASS,2)</f>
        <v>2</v>
      </c>
      <c r="AD26" s="16"/>
      <c r="AE26" s="16" t="str">
        <f>IF(INT(M26*24)&lt;&gt;INT(M29*24),INT(M26*24),"")</f>
        <v/>
      </c>
      <c r="AF26" s="111">
        <v>24</v>
      </c>
      <c r="AG26" s="111"/>
      <c r="AH26" s="111"/>
      <c r="AI26" s="113" t="s">
        <v>283</v>
      </c>
      <c r="AJ26" s="112">
        <v>3</v>
      </c>
      <c r="AK26" s="91">
        <v>1</v>
      </c>
      <c r="AL26" s="3" t="str">
        <f t="shared" si="13"/>
        <v>$aevents[24] = array('24','WJN121','10:38','W Junior Novice 2x **','','num'=&gt;999);</v>
      </c>
      <c r="AO26" s="35"/>
      <c r="AP26" s="35"/>
      <c r="AU26" s="3" t="str">
        <f t="shared" ref="AU26" si="38">O26</f>
        <v>W Junior Novice 2x **</v>
      </c>
      <c r="AV26" s="3" t="str">
        <f t="shared" ref="AV26" si="39">AI26</f>
        <v>Womens Jr Novice 2x</v>
      </c>
      <c r="AY26" s="117"/>
      <c r="BH26" s="144">
        <f t="shared" si="17"/>
        <v>28.198846153846155</v>
      </c>
      <c r="BI26" s="144">
        <f t="shared" si="18"/>
        <v>-28.198846153846155</v>
      </c>
    </row>
    <row r="27" spans="1:61" s="4" customFormat="1" ht="12" customHeight="1" thickBot="1">
      <c r="A27" s="53">
        <f t="shared" si="3"/>
        <v>25</v>
      </c>
      <c r="B27" s="165" t="s">
        <v>143</v>
      </c>
      <c r="C27" s="170">
        <f t="shared" si="0"/>
        <v>0.38541666666666669</v>
      </c>
      <c r="D27" s="171">
        <f t="shared" si="4"/>
        <v>0.39930555555555558</v>
      </c>
      <c r="E27" s="168">
        <f t="shared" si="19"/>
        <v>0</v>
      </c>
      <c r="F27" s="130">
        <f t="shared" si="5"/>
        <v>0</v>
      </c>
      <c r="G27" s="130">
        <f t="shared" si="6"/>
        <v>0</v>
      </c>
      <c r="H27" s="131"/>
      <c r="I27" s="130">
        <f t="shared" si="20"/>
        <v>6.9444444444444447E-4</v>
      </c>
      <c r="J27" s="18"/>
      <c r="K27" s="158">
        <f>K26+I27+J27+MAX(0,ROUNDUP(MAX(BH27-BH26,0)/2,0)/1440)</f>
        <v>0.45624999999999982</v>
      </c>
      <c r="L27" s="147">
        <v>0.44374999999999981</v>
      </c>
      <c r="M27" s="162">
        <f t="shared" si="7"/>
        <v>0.37152777777777773</v>
      </c>
      <c r="N27" s="55">
        <f t="shared" si="8"/>
        <v>0.47916666666666669</v>
      </c>
      <c r="O27" s="13" t="s">
        <v>58</v>
      </c>
      <c r="P27" s="109" t="str">
        <f t="shared" si="9"/>
        <v>Womens Club 2x</v>
      </c>
      <c r="Q27" s="31"/>
      <c r="R27" s="59">
        <f t="shared" si="10"/>
        <v>4</v>
      </c>
      <c r="S27" s="60">
        <f t="shared" si="11"/>
        <v>1.3333333333333333</v>
      </c>
      <c r="T27" s="14" t="s">
        <v>70</v>
      </c>
      <c r="U27" s="14" t="s">
        <v>6</v>
      </c>
      <c r="V27" s="14"/>
      <c r="W27" s="14" t="s">
        <v>13</v>
      </c>
      <c r="X27" s="15"/>
      <c r="Y27" s="48">
        <f>SUM(R$3:R27)</f>
        <v>255</v>
      </c>
      <c r="Z27" s="50">
        <f t="shared" si="36"/>
        <v>8</v>
      </c>
      <c r="AA27" s="62">
        <f>SUM(Z$3:Z27)</f>
        <v>1201</v>
      </c>
      <c r="AB27" s="41">
        <v>2</v>
      </c>
      <c r="AC27" s="41">
        <f t="shared" si="30"/>
        <v>4</v>
      </c>
      <c r="AD27" s="16"/>
      <c r="AE27" s="16" t="str">
        <f>IF(INT(M27*24)&lt;&gt;INT(M25*24),INT(M27*24),"")</f>
        <v/>
      </c>
      <c r="AF27" s="109">
        <v>25</v>
      </c>
      <c r="AG27" s="109"/>
      <c r="AH27" s="109"/>
      <c r="AI27" s="114" t="s">
        <v>244</v>
      </c>
      <c r="AJ27" s="110">
        <v>4</v>
      </c>
      <c r="AK27" s="91">
        <v>2</v>
      </c>
      <c r="AL27" s="3" t="str">
        <f t="shared" si="13"/>
        <v>$aevents[25] = array('25','WC122','10:39','W Club 2x **','','num'=&gt;999);</v>
      </c>
      <c r="AO27" s="35"/>
      <c r="AP27" s="35"/>
      <c r="AU27" s="3" t="str">
        <f t="shared" si="14"/>
        <v>W Club 2x **</v>
      </c>
      <c r="AV27" s="3" t="str">
        <f t="shared" si="15"/>
        <v>Womens Club 2x</v>
      </c>
      <c r="AY27" s="117"/>
      <c r="BH27" s="144">
        <f t="shared" si="17"/>
        <v>28.198846153846155</v>
      </c>
      <c r="BI27" s="144">
        <f t="shared" si="18"/>
        <v>-28.198846153846155</v>
      </c>
    </row>
    <row r="28" spans="1:61" s="4" customFormat="1" ht="12" customHeight="1" thickBot="1">
      <c r="A28" s="53">
        <f t="shared" si="3"/>
        <v>26</v>
      </c>
      <c r="B28" s="165" t="s">
        <v>144</v>
      </c>
      <c r="C28" s="170">
        <f t="shared" si="0"/>
        <v>0.38541666666666669</v>
      </c>
      <c r="D28" s="171">
        <f t="shared" si="4"/>
        <v>0.39930555555555558</v>
      </c>
      <c r="E28" s="168">
        <f t="shared" si="19"/>
        <v>0</v>
      </c>
      <c r="F28" s="130">
        <f t="shared" si="5"/>
        <v>0</v>
      </c>
      <c r="G28" s="130">
        <f t="shared" si="6"/>
        <v>0</v>
      </c>
      <c r="H28" s="131"/>
      <c r="I28" s="130">
        <f t="shared" si="20"/>
        <v>1.3888888888888889E-3</v>
      </c>
      <c r="J28" s="18"/>
      <c r="K28" s="158">
        <f>K27+I28+J28+MAX(0,ROUNDUP(MAX(BH28-BH27,0)/2,0)/1440)</f>
        <v>0.45763888888888871</v>
      </c>
      <c r="L28" s="147">
        <v>0.4451388888888887</v>
      </c>
      <c r="M28" s="162">
        <f t="shared" si="7"/>
        <v>0.37152777777777773</v>
      </c>
      <c r="N28" s="55">
        <f t="shared" si="8"/>
        <v>0.47916666666666669</v>
      </c>
      <c r="O28" s="13" t="s">
        <v>45</v>
      </c>
      <c r="P28" s="109" t="str">
        <f t="shared" si="9"/>
        <v>Womens Open 2x</v>
      </c>
      <c r="Q28" s="31"/>
      <c r="R28" s="59">
        <f t="shared" si="10"/>
        <v>0</v>
      </c>
      <c r="S28" s="60">
        <f t="shared" si="11"/>
        <v>0</v>
      </c>
      <c r="T28" s="14" t="s">
        <v>70</v>
      </c>
      <c r="U28" s="14" t="s">
        <v>6</v>
      </c>
      <c r="V28" s="14"/>
      <c r="W28" s="14" t="s">
        <v>3</v>
      </c>
      <c r="X28" s="15"/>
      <c r="Y28" s="48">
        <f>SUM(R$3:R28)</f>
        <v>255</v>
      </c>
      <c r="Z28" s="50">
        <f t="shared" si="1"/>
        <v>0</v>
      </c>
      <c r="AA28" s="62">
        <f>SUM(Z$3:Z28)</f>
        <v>1201</v>
      </c>
      <c r="AB28" s="41">
        <v>1</v>
      </c>
      <c r="AC28" s="41">
        <f t="shared" si="30"/>
        <v>2</v>
      </c>
      <c r="AD28" s="16"/>
      <c r="AE28" s="16" t="str">
        <f t="shared" si="12"/>
        <v/>
      </c>
      <c r="AF28" s="111">
        <v>26</v>
      </c>
      <c r="AG28" s="111"/>
      <c r="AH28" s="111"/>
      <c r="AI28" s="111" t="s">
        <v>245</v>
      </c>
      <c r="AJ28" s="112">
        <v>0</v>
      </c>
      <c r="AK28" s="92">
        <v>1</v>
      </c>
      <c r="AL28" s="3" t="str">
        <f t="shared" si="13"/>
        <v>$aevents[26] = array('26','WO123','10:41','W Open 2x','','num'=&gt;999);</v>
      </c>
      <c r="AO28" s="35"/>
      <c r="AP28" s="35"/>
      <c r="AU28" s="3" t="str">
        <f t="shared" si="14"/>
        <v>W Open 2x</v>
      </c>
      <c r="AV28" s="3" t="str">
        <f t="shared" si="15"/>
        <v>Womens Open 2x</v>
      </c>
      <c r="AX28" s="5"/>
      <c r="AY28" s="118"/>
      <c r="BC28" s="138" t="s">
        <v>355</v>
      </c>
      <c r="BD28" s="139">
        <v>1.8032407407407407E-2</v>
      </c>
      <c r="BE28" s="139">
        <v>2.1377314814814818E-2</v>
      </c>
      <c r="BG28" s="128">
        <f t="shared" ref="BG28:BG71" si="40">AVERAGE(BD28,BE28)</f>
        <v>1.970486111111111E-2</v>
      </c>
      <c r="BH28" s="144">
        <f t="shared" si="17"/>
        <v>2.2321794871794882</v>
      </c>
      <c r="BI28" s="144">
        <f t="shared" si="18"/>
        <v>2.5844871794871835</v>
      </c>
    </row>
    <row r="29" spans="1:61" s="4" customFormat="1" ht="12" customHeight="1" thickBot="1">
      <c r="A29" s="53">
        <f t="shared" si="3"/>
        <v>27</v>
      </c>
      <c r="B29" s="165" t="s">
        <v>145</v>
      </c>
      <c r="C29" s="170">
        <f t="shared" si="0"/>
        <v>0.38541666666666669</v>
      </c>
      <c r="D29" s="171">
        <f t="shared" si="4"/>
        <v>0.39930555555555558</v>
      </c>
      <c r="E29" s="168">
        <f t="shared" si="19"/>
        <v>0</v>
      </c>
      <c r="F29" s="130">
        <f t="shared" si="5"/>
        <v>0</v>
      </c>
      <c r="G29" s="130">
        <f t="shared" si="6"/>
        <v>0</v>
      </c>
      <c r="H29" s="131"/>
      <c r="I29" s="130">
        <f t="shared" si="20"/>
        <v>0</v>
      </c>
      <c r="J29" s="12"/>
      <c r="K29" s="158">
        <f>K28+I29+J29+MAX(0,ROUNDUP(MAX(BH29-BH28,0)/2,0)/1440)</f>
        <v>0.45972222222222203</v>
      </c>
      <c r="L29" s="147">
        <v>0.4451388888888887</v>
      </c>
      <c r="M29" s="162">
        <f t="shared" si="7"/>
        <v>0.37152777777777773</v>
      </c>
      <c r="N29" s="55">
        <f t="shared" si="8"/>
        <v>0.47916666666666669</v>
      </c>
      <c r="O29" s="13" t="s">
        <v>46</v>
      </c>
      <c r="P29" s="109" t="str">
        <f t="shared" si="9"/>
        <v>Womens Masters 2x</v>
      </c>
      <c r="Q29" s="30" t="s">
        <v>77</v>
      </c>
      <c r="R29" s="59">
        <f t="shared" si="10"/>
        <v>10</v>
      </c>
      <c r="S29" s="60">
        <f t="shared" si="11"/>
        <v>3.3333333333333335</v>
      </c>
      <c r="T29" s="14" t="s">
        <v>70</v>
      </c>
      <c r="U29" s="14" t="s">
        <v>6</v>
      </c>
      <c r="V29" s="14"/>
      <c r="W29" s="14" t="s">
        <v>7</v>
      </c>
      <c r="X29" s="15"/>
      <c r="Y29" s="48">
        <f>SUM(R$3:R29)</f>
        <v>265</v>
      </c>
      <c r="Z29" s="50">
        <f t="shared" si="1"/>
        <v>20</v>
      </c>
      <c r="AA29" s="62">
        <f>SUM(Z$3:Z29)</f>
        <v>1221</v>
      </c>
      <c r="AB29" s="41">
        <v>5</v>
      </c>
      <c r="AC29" s="41">
        <f t="shared" si="30"/>
        <v>10</v>
      </c>
      <c r="AD29" s="16"/>
      <c r="AE29" s="16" t="str">
        <f t="shared" si="12"/>
        <v/>
      </c>
      <c r="AF29" s="109">
        <v>27</v>
      </c>
      <c r="AG29" s="109"/>
      <c r="AH29" s="109"/>
      <c r="AI29" s="114" t="s">
        <v>246</v>
      </c>
      <c r="AJ29" s="110">
        <v>10</v>
      </c>
      <c r="AK29" s="91">
        <v>5</v>
      </c>
      <c r="AL29" s="3" t="str">
        <f t="shared" si="13"/>
        <v>$aevents[27] = array('27','WM124','10:41','W Master 2x','Y','num'=&gt;999);</v>
      </c>
      <c r="AO29" s="35"/>
      <c r="AP29" s="35"/>
      <c r="AU29" s="3" t="str">
        <f t="shared" si="14"/>
        <v>W Master 2x</v>
      </c>
      <c r="AV29" s="3" t="str">
        <f t="shared" si="15"/>
        <v>Womens Masters 2x</v>
      </c>
      <c r="AY29" s="117"/>
      <c r="BC29" s="138" t="s">
        <v>356</v>
      </c>
      <c r="BD29" s="139">
        <v>1.5196759259259259E-2</v>
      </c>
      <c r="BE29" s="139">
        <v>2.1377314814814818E-2</v>
      </c>
      <c r="BG29" s="128">
        <f t="shared" si="40"/>
        <v>1.8287037037037039E-2</v>
      </c>
      <c r="BH29" s="144">
        <f t="shared" si="17"/>
        <v>6.3155128205128213</v>
      </c>
      <c r="BI29" s="144">
        <f t="shared" si="18"/>
        <v>2.5844871794871835</v>
      </c>
    </row>
    <row r="30" spans="1:61" s="4" customFormat="1" ht="12" customHeight="1" thickBot="1">
      <c r="A30" s="53">
        <f t="shared" si="3"/>
        <v>28</v>
      </c>
      <c r="B30" s="165" t="s">
        <v>202</v>
      </c>
      <c r="C30" s="170">
        <f t="shared" si="0"/>
        <v>0.39583333333333337</v>
      </c>
      <c r="D30" s="171">
        <f>C30+(20/1440)</f>
        <v>0.40972222222222227</v>
      </c>
      <c r="E30" s="168">
        <f t="shared" si="19"/>
        <v>0</v>
      </c>
      <c r="F30" s="130">
        <f t="shared" si="5"/>
        <v>0</v>
      </c>
      <c r="G30" s="130">
        <f t="shared" si="6"/>
        <v>0</v>
      </c>
      <c r="H30" s="131"/>
      <c r="I30" s="130">
        <f t="shared" si="20"/>
        <v>2.7777777777777779E-3</v>
      </c>
      <c r="J30" s="18"/>
      <c r="K30" s="158">
        <f>K29+I30+J30+MAX(0,ROUNDUP(MAX(BH30-BH29,0)/2,0)/1440)</f>
        <v>0.4624999999999998</v>
      </c>
      <c r="L30" s="147">
        <v>0.44791666666666646</v>
      </c>
      <c r="M30" s="162">
        <f t="shared" si="7"/>
        <v>0.37152777777777773</v>
      </c>
      <c r="N30" s="55">
        <f t="shared" si="8"/>
        <v>0.48958333333333337</v>
      </c>
      <c r="O30" s="13" t="s">
        <v>203</v>
      </c>
      <c r="P30" s="109" t="str">
        <f t="shared" si="9"/>
        <v>Womens Jr Ltwt 2x</v>
      </c>
      <c r="Q30" s="31"/>
      <c r="R30" s="59">
        <f t="shared" si="10"/>
        <v>4</v>
      </c>
      <c r="S30" s="60">
        <f t="shared" si="11"/>
        <v>1.3333333333333333</v>
      </c>
      <c r="T30" s="14" t="s">
        <v>70</v>
      </c>
      <c r="U30" s="14" t="s">
        <v>6</v>
      </c>
      <c r="V30" s="14" t="s">
        <v>68</v>
      </c>
      <c r="W30" s="14" t="s">
        <v>12</v>
      </c>
      <c r="X30" s="15"/>
      <c r="Y30" s="48">
        <f>SUM(R$3:R30)</f>
        <v>269</v>
      </c>
      <c r="Z30" s="50">
        <f>R30*VLOOKUP(T30,BOATCLASS,2)</f>
        <v>8</v>
      </c>
      <c r="AA30" s="62">
        <f>SUM(Z$3:Z30)</f>
        <v>1229</v>
      </c>
      <c r="AB30" s="41">
        <v>0</v>
      </c>
      <c r="AC30" s="41">
        <f t="shared" si="30"/>
        <v>0</v>
      </c>
      <c r="AD30" s="16"/>
      <c r="AE30" s="16" t="str">
        <f>IF(INT(M30*24)&lt;&gt;INT(M28*24),INT(M30*24),"")</f>
        <v/>
      </c>
      <c r="AF30" s="111">
        <v>28</v>
      </c>
      <c r="AG30" s="111"/>
      <c r="AH30" s="111"/>
      <c r="AI30" s="113" t="s">
        <v>288</v>
      </c>
      <c r="AJ30" s="112">
        <v>4</v>
      </c>
      <c r="AK30" s="92">
        <v>0</v>
      </c>
      <c r="AL30" s="3" t="str">
        <f t="shared" si="13"/>
        <v>$aevents[28] = array('28','WJ171','10:45','W Jr Ltwt 2x','','num'=&gt;999);</v>
      </c>
      <c r="AO30" s="35"/>
      <c r="AP30" s="35"/>
      <c r="AU30" s="3" t="str">
        <f t="shared" si="14"/>
        <v>W Jr Ltwt 2x</v>
      </c>
      <c r="AV30" s="3" t="str">
        <f t="shared" si="15"/>
        <v>Womens Jr Ltwt 2x</v>
      </c>
      <c r="AX30" s="5"/>
      <c r="AY30" s="118"/>
      <c r="BC30" s="138" t="s">
        <v>357</v>
      </c>
      <c r="BD30" s="139">
        <v>1.7951388888888888E-2</v>
      </c>
      <c r="BE30" s="139">
        <v>2.8472222222222222E-2</v>
      </c>
      <c r="BG30" s="128">
        <f t="shared" si="40"/>
        <v>2.3211805555555555E-2</v>
      </c>
      <c r="BH30" s="144">
        <f t="shared" si="17"/>
        <v>2.3488461538461545</v>
      </c>
      <c r="BI30" s="144">
        <f t="shared" si="18"/>
        <v>12.801153846153845</v>
      </c>
    </row>
    <row r="31" spans="1:61" s="4" customFormat="1" ht="12" customHeight="1" thickBot="1">
      <c r="A31" s="53">
        <f t="shared" si="3"/>
        <v>29</v>
      </c>
      <c r="B31" s="165" t="s">
        <v>146</v>
      </c>
      <c r="C31" s="170">
        <f t="shared" si="0"/>
        <v>0.39583333333333337</v>
      </c>
      <c r="D31" s="171">
        <f t="shared" si="4"/>
        <v>0.40972222222222227</v>
      </c>
      <c r="E31" s="168">
        <f t="shared" si="19"/>
        <v>0</v>
      </c>
      <c r="F31" s="130">
        <f t="shared" si="5"/>
        <v>1.3888888888888889E-3</v>
      </c>
      <c r="G31" s="130">
        <f t="shared" si="6"/>
        <v>1.3888888888888889E-3</v>
      </c>
      <c r="H31" s="131"/>
      <c r="I31" s="130">
        <f t="shared" si="20"/>
        <v>1.3888888888888889E-3</v>
      </c>
      <c r="J31" s="18"/>
      <c r="K31" s="158">
        <f>K30+I31+J31+MAX(0,ROUNDUP(MAX(BH31-BH30,0)/2,0)/1440)</f>
        <v>0.46458333333333313</v>
      </c>
      <c r="L31" s="147">
        <v>0.45208333333333311</v>
      </c>
      <c r="M31" s="162">
        <f t="shared" si="7"/>
        <v>0.37152777777777773</v>
      </c>
      <c r="N31" s="55">
        <f t="shared" si="8"/>
        <v>0.48958333333333337</v>
      </c>
      <c r="O31" s="13" t="s">
        <v>22</v>
      </c>
      <c r="P31" s="109" t="str">
        <f t="shared" si="9"/>
        <v>Mens Jr 4+</v>
      </c>
      <c r="Q31" s="31"/>
      <c r="R31" s="59">
        <f t="shared" si="10"/>
        <v>46</v>
      </c>
      <c r="S31" s="60">
        <f t="shared" si="11"/>
        <v>15.333333333333334</v>
      </c>
      <c r="T31" s="14" t="s">
        <v>91</v>
      </c>
      <c r="U31" s="14" t="s">
        <v>5</v>
      </c>
      <c r="V31" s="14"/>
      <c r="W31" s="14" t="s">
        <v>12</v>
      </c>
      <c r="X31" s="15"/>
      <c r="Y31" s="48">
        <f>SUM(R$3:R31)</f>
        <v>315</v>
      </c>
      <c r="Z31" s="50">
        <f t="shared" si="1"/>
        <v>230</v>
      </c>
      <c r="AA31" s="62">
        <f>SUM(Z$3:Z31)</f>
        <v>1459</v>
      </c>
      <c r="AB31" s="41">
        <v>49</v>
      </c>
      <c r="AC31" s="41">
        <f t="shared" si="30"/>
        <v>245</v>
      </c>
      <c r="AD31" s="71">
        <f>AA31-SUM(AD$3:AD29)</f>
        <v>288</v>
      </c>
      <c r="AE31" s="16" t="str">
        <f>IF(INT(M31*24)&lt;&gt;INT(M29*24),INT(M31*24),"")</f>
        <v/>
      </c>
      <c r="AF31" s="109">
        <v>29</v>
      </c>
      <c r="AG31" s="109"/>
      <c r="AH31" s="109"/>
      <c r="AI31" s="114" t="s">
        <v>247</v>
      </c>
      <c r="AJ31" s="110">
        <v>46</v>
      </c>
      <c r="AK31" s="92">
        <v>49</v>
      </c>
      <c r="AL31" s="3" t="str">
        <f t="shared" si="13"/>
        <v>$aevents[29] = array('29','MJ125','10:51','M Junior 4+','','num'=&gt;999);</v>
      </c>
      <c r="AO31" s="35"/>
      <c r="AP31" s="35"/>
      <c r="AU31" s="3" t="str">
        <f t="shared" si="14"/>
        <v>M Junior 4+</v>
      </c>
      <c r="AV31" s="3" t="str">
        <f t="shared" si="15"/>
        <v>Mens Jr 4+</v>
      </c>
      <c r="AY31" s="117"/>
      <c r="BC31" s="138" t="s">
        <v>358</v>
      </c>
      <c r="BD31" s="139">
        <v>1.6701388888888887E-2</v>
      </c>
      <c r="BE31" s="139">
        <v>1.9444444444444445E-2</v>
      </c>
      <c r="BG31" s="128">
        <f t="shared" si="40"/>
        <v>1.8072916666666668E-2</v>
      </c>
      <c r="BH31" s="144">
        <f t="shared" si="17"/>
        <v>4.1488461538461561</v>
      </c>
      <c r="BI31" s="144">
        <f t="shared" si="18"/>
        <v>-0.19884615384615334</v>
      </c>
    </row>
    <row r="32" spans="1:61" s="4" customFormat="1" ht="12" customHeight="1" thickBot="1">
      <c r="A32" s="53">
        <f t="shared" si="3"/>
        <v>30</v>
      </c>
      <c r="B32" s="165" t="s">
        <v>188</v>
      </c>
      <c r="C32" s="170">
        <f t="shared" si="0"/>
        <v>0.40625</v>
      </c>
      <c r="D32" s="171">
        <f t="shared" ref="D32" si="41">C32+(20/1440)</f>
        <v>0.4201388888888889</v>
      </c>
      <c r="E32" s="168">
        <v>0</v>
      </c>
      <c r="F32" s="130">
        <f t="shared" si="5"/>
        <v>0</v>
      </c>
      <c r="G32" s="130">
        <f t="shared" si="6"/>
        <v>0</v>
      </c>
      <c r="H32" s="131"/>
      <c r="I32" s="130">
        <f t="shared" si="20"/>
        <v>1.1111111111111112E-2</v>
      </c>
      <c r="J32" s="18">
        <v>3.472222222222222E-3</v>
      </c>
      <c r="K32" s="158">
        <f>K31+I32+J32+MAX(0,ROUNDUP(MAX(BH32-BH31,0)/2,0)/1440)</f>
        <v>0.47916666666666646</v>
      </c>
      <c r="L32" s="147">
        <v>0.46666666666666645</v>
      </c>
      <c r="M32" s="162">
        <f t="shared" si="7"/>
        <v>0.37499999999999994</v>
      </c>
      <c r="N32" s="55">
        <f t="shared" si="8"/>
        <v>0.5</v>
      </c>
      <c r="O32" s="13" t="s">
        <v>190</v>
      </c>
      <c r="P32" s="109" t="str">
        <f t="shared" si="9"/>
        <v>Mens Jr Novice 4+</v>
      </c>
      <c r="Q32" s="31"/>
      <c r="R32" s="59">
        <f t="shared" si="10"/>
        <v>15</v>
      </c>
      <c r="S32" s="60">
        <f t="shared" si="11"/>
        <v>5</v>
      </c>
      <c r="T32" s="14" t="s">
        <v>91</v>
      </c>
      <c r="U32" s="14" t="s">
        <v>5</v>
      </c>
      <c r="V32" s="14"/>
      <c r="W32" s="14" t="s">
        <v>189</v>
      </c>
      <c r="X32" s="15"/>
      <c r="Y32" s="48">
        <f>SUM(R$3:R32)</f>
        <v>330</v>
      </c>
      <c r="Z32" s="50">
        <f t="shared" ref="Z32" si="42">R32*VLOOKUP(T32,BOATCLASS,2)</f>
        <v>75</v>
      </c>
      <c r="AA32" s="62">
        <f>SUM(Z$3:Z32)</f>
        <v>1534</v>
      </c>
      <c r="AB32" s="41">
        <v>13</v>
      </c>
      <c r="AC32" s="41">
        <f t="shared" ref="AC32" si="43">AB32*VLOOKUP(T32,BOATCLASS,2)</f>
        <v>65</v>
      </c>
      <c r="AD32" s="71">
        <f>AA32-SUM(AD$3:AD31)</f>
        <v>75</v>
      </c>
      <c r="AE32" s="16">
        <f t="shared" ref="AE32:AE33" si="44">IF(INT(M32*24)&lt;&gt;INT(M31*24),INT(M32*24),"")</f>
        <v>9</v>
      </c>
      <c r="AF32" s="111">
        <v>30</v>
      </c>
      <c r="AG32" s="111"/>
      <c r="AH32" s="111"/>
      <c r="AI32" s="113" t="s">
        <v>281</v>
      </c>
      <c r="AJ32" s="112">
        <v>15</v>
      </c>
      <c r="AK32" s="91">
        <v>13</v>
      </c>
      <c r="AL32" s="3" t="str">
        <f t="shared" si="13"/>
        <v>$aevents[30] = array('30','MJN125','11:12','M Junior Novice 4+','','num'=&gt;999);</v>
      </c>
      <c r="AO32" s="35"/>
      <c r="AP32" s="35"/>
      <c r="AU32" s="3" t="str">
        <f t="shared" ref="AU32" si="45">O32</f>
        <v>M Junior Novice 4+</v>
      </c>
      <c r="AV32" s="3" t="str">
        <f t="shared" ref="AV32" si="46">AI32</f>
        <v>Mens Jr Novice 4+</v>
      </c>
      <c r="AX32" s="5"/>
      <c r="AY32" s="118"/>
      <c r="BC32" s="138" t="s">
        <v>359</v>
      </c>
      <c r="BD32" s="139">
        <v>1.8055555555555557E-2</v>
      </c>
      <c r="BE32" s="139">
        <v>1.8553240740740742E-2</v>
      </c>
      <c r="BG32" s="128">
        <f t="shared" si="40"/>
        <v>1.8304398148148149E-2</v>
      </c>
      <c r="BH32" s="144">
        <f t="shared" si="17"/>
        <v>2.1988461538461515</v>
      </c>
      <c r="BI32" s="144">
        <f t="shared" si="18"/>
        <v>-1.4821794871794858</v>
      </c>
    </row>
    <row r="33" spans="1:61" s="4" customFormat="1" ht="12" customHeight="1" thickBot="1">
      <c r="A33" s="53">
        <f t="shared" si="3"/>
        <v>31</v>
      </c>
      <c r="B33" s="165" t="s">
        <v>147</v>
      </c>
      <c r="C33" s="170">
        <f t="shared" si="0"/>
        <v>0.41666666666666669</v>
      </c>
      <c r="D33" s="171">
        <f t="shared" si="4"/>
        <v>0.43055555555555558</v>
      </c>
      <c r="E33" s="168">
        <v>0</v>
      </c>
      <c r="F33" s="130">
        <f t="shared" si="5"/>
        <v>0</v>
      </c>
      <c r="G33" s="130">
        <f t="shared" si="6"/>
        <v>0</v>
      </c>
      <c r="H33" s="131"/>
      <c r="I33" s="130">
        <f t="shared" si="20"/>
        <v>3.472222222222222E-3</v>
      </c>
      <c r="J33" s="18"/>
      <c r="K33" s="158">
        <f>K32+I33+J33+MAX(0,ROUNDUP(MAX(BH33-BH32,0)/2,0)/1440)</f>
        <v>0.48333333333333311</v>
      </c>
      <c r="L33" s="147">
        <v>0.47013888888888866</v>
      </c>
      <c r="M33" s="162">
        <f t="shared" ref="M33" si="47">M32+J33+E33</f>
        <v>0.37499999999999994</v>
      </c>
      <c r="N33" s="55">
        <f t="shared" si="8"/>
        <v>0.51041666666666663</v>
      </c>
      <c r="O33" s="13" t="s">
        <v>23</v>
      </c>
      <c r="P33" s="109" t="str">
        <f t="shared" si="9"/>
        <v>Mens Open 1x</v>
      </c>
      <c r="Q33" s="31"/>
      <c r="R33" s="59">
        <f t="shared" si="10"/>
        <v>7</v>
      </c>
      <c r="S33" s="60">
        <f t="shared" si="11"/>
        <v>2.3333333333333335</v>
      </c>
      <c r="T33" s="14" t="s">
        <v>88</v>
      </c>
      <c r="U33" s="14" t="s">
        <v>5</v>
      </c>
      <c r="V33" s="14"/>
      <c r="W33" s="14" t="s">
        <v>3</v>
      </c>
      <c r="X33" s="15"/>
      <c r="Y33" s="48">
        <f>SUM(R$3:R33)</f>
        <v>337</v>
      </c>
      <c r="Z33" s="50">
        <f t="shared" si="1"/>
        <v>7</v>
      </c>
      <c r="AA33" s="62">
        <f>SUM(Z$3:Z33)</f>
        <v>1541</v>
      </c>
      <c r="AB33" s="41">
        <v>10</v>
      </c>
      <c r="AC33" s="41">
        <f t="shared" si="30"/>
        <v>10</v>
      </c>
      <c r="AD33" s="71"/>
      <c r="AE33" s="16" t="str">
        <f t="shared" si="44"/>
        <v/>
      </c>
      <c r="AF33" s="109">
        <v>31</v>
      </c>
      <c r="AG33" s="109"/>
      <c r="AH33" s="109"/>
      <c r="AI33" s="114" t="s">
        <v>248</v>
      </c>
      <c r="AJ33" s="110">
        <v>7</v>
      </c>
      <c r="AK33" s="92">
        <v>10</v>
      </c>
      <c r="AL33" s="3" t="str">
        <f t="shared" si="13"/>
        <v>$aevents[31] = array('31','MO126','11:17','M Open 1x','','num'=&gt;999);</v>
      </c>
      <c r="AO33" s="35"/>
      <c r="AP33" s="35"/>
      <c r="AU33" s="3" t="str">
        <f t="shared" si="14"/>
        <v>M Open 1x</v>
      </c>
      <c r="AV33" s="3" t="str">
        <f t="shared" si="15"/>
        <v>Mens Open 1x</v>
      </c>
      <c r="AX33" s="5"/>
      <c r="AY33" s="118"/>
      <c r="BC33" s="138" t="s">
        <v>360</v>
      </c>
      <c r="BD33" s="139">
        <v>1.7824074074074076E-2</v>
      </c>
      <c r="BE33" s="139">
        <v>1.9398148148148147E-2</v>
      </c>
      <c r="BG33" s="128">
        <f t="shared" si="40"/>
        <v>1.8611111111111113E-2</v>
      </c>
      <c r="BH33" s="144">
        <f t="shared" si="17"/>
        <v>2.5321794871794849</v>
      </c>
      <c r="BI33" s="144">
        <f t="shared" si="18"/>
        <v>-0.2655128205128221</v>
      </c>
    </row>
    <row r="34" spans="1:61" s="4" customFormat="1" ht="12" customHeight="1" thickBot="1">
      <c r="A34" s="53">
        <f t="shared" si="3"/>
        <v>32</v>
      </c>
      <c r="B34" s="165" t="s">
        <v>148</v>
      </c>
      <c r="C34" s="170">
        <f t="shared" si="0"/>
        <v>0.41666666666666669</v>
      </c>
      <c r="D34" s="171">
        <f t="shared" si="4"/>
        <v>0.43055555555555558</v>
      </c>
      <c r="E34" s="168">
        <f t="shared" si="19"/>
        <v>0</v>
      </c>
      <c r="F34" s="130">
        <f t="shared" si="5"/>
        <v>0</v>
      </c>
      <c r="G34" s="130">
        <f t="shared" si="6"/>
        <v>0</v>
      </c>
      <c r="H34" s="131"/>
      <c r="I34" s="130">
        <f t="shared" si="20"/>
        <v>2.0833333333333333E-3</v>
      </c>
      <c r="J34" s="12"/>
      <c r="K34" s="158">
        <f>K33+I34+J34+MAX(0,ROUNDUP(MAX(BH34-BH33,0)/2,0)/1440)</f>
        <v>0.48541666666666644</v>
      </c>
      <c r="L34" s="147">
        <v>0.47222222222222199</v>
      </c>
      <c r="M34" s="162">
        <f t="shared" si="7"/>
        <v>0.37499999999999994</v>
      </c>
      <c r="N34" s="55">
        <f t="shared" si="8"/>
        <v>0.51041666666666663</v>
      </c>
      <c r="O34" s="13" t="s">
        <v>24</v>
      </c>
      <c r="P34" s="109" t="str">
        <f t="shared" si="9"/>
        <v>Mens Ltwt 1x</v>
      </c>
      <c r="Q34" s="31"/>
      <c r="R34" s="59">
        <f t="shared" si="10"/>
        <v>4</v>
      </c>
      <c r="S34" s="60">
        <f t="shared" si="11"/>
        <v>1.3333333333333333</v>
      </c>
      <c r="T34" s="14" t="s">
        <v>88</v>
      </c>
      <c r="U34" s="14" t="s">
        <v>5</v>
      </c>
      <c r="V34" s="14" t="s">
        <v>68</v>
      </c>
      <c r="W34" s="14" t="s">
        <v>3</v>
      </c>
      <c r="X34" s="15"/>
      <c r="Y34" s="48">
        <f>SUM(R$3:R34)</f>
        <v>341</v>
      </c>
      <c r="Z34" s="50">
        <f t="shared" si="1"/>
        <v>4</v>
      </c>
      <c r="AA34" s="62">
        <f>SUM(Z$3:Z34)</f>
        <v>1545</v>
      </c>
      <c r="AB34" s="41">
        <v>3</v>
      </c>
      <c r="AC34" s="41">
        <f t="shared" si="30"/>
        <v>3</v>
      </c>
      <c r="AD34" s="16"/>
      <c r="AE34" s="16" t="str">
        <f t="shared" si="12"/>
        <v/>
      </c>
      <c r="AF34" s="111">
        <v>32</v>
      </c>
      <c r="AG34" s="111"/>
      <c r="AH34" s="111"/>
      <c r="AI34" s="113" t="s">
        <v>249</v>
      </c>
      <c r="AJ34" s="112">
        <v>4</v>
      </c>
      <c r="AK34" s="91">
        <v>3</v>
      </c>
      <c r="AL34" s="3" t="str">
        <f t="shared" si="13"/>
        <v>$aevents[32] = array('32','MO127','11:20','M Ltwt 1x','','num'=&gt;999);</v>
      </c>
      <c r="AO34" s="35"/>
      <c r="AP34" s="35"/>
      <c r="AU34" s="3" t="str">
        <f t="shared" si="14"/>
        <v>M Ltwt 1x</v>
      </c>
      <c r="AV34" s="3" t="str">
        <f t="shared" si="15"/>
        <v>Mens Ltwt 1x</v>
      </c>
      <c r="AY34" s="117"/>
      <c r="BC34" s="138" t="s">
        <v>361</v>
      </c>
      <c r="BD34" s="139">
        <v>1.892361111111111E-2</v>
      </c>
      <c r="BE34" s="139">
        <v>2.2511574074074073E-2</v>
      </c>
      <c r="BG34" s="128">
        <f t="shared" si="40"/>
        <v>2.0717592592592593E-2</v>
      </c>
      <c r="BH34" s="144">
        <f t="shared" si="17"/>
        <v>0.94884615384615567</v>
      </c>
      <c r="BI34" s="144">
        <f t="shared" si="18"/>
        <v>4.2178205128205111</v>
      </c>
    </row>
    <row r="35" spans="1:61" s="4" customFormat="1" ht="12" customHeight="1" thickBot="1">
      <c r="A35" s="53">
        <f t="shared" si="3"/>
        <v>33</v>
      </c>
      <c r="B35" s="165" t="s">
        <v>149</v>
      </c>
      <c r="C35" s="170">
        <f t="shared" si="0"/>
        <v>0.41666666666666669</v>
      </c>
      <c r="D35" s="171">
        <f t="shared" si="4"/>
        <v>0.43055555555555558</v>
      </c>
      <c r="E35" s="168">
        <f t="shared" si="19"/>
        <v>0</v>
      </c>
      <c r="F35" s="130">
        <f t="shared" si="5"/>
        <v>0</v>
      </c>
      <c r="G35" s="130">
        <f t="shared" si="6"/>
        <v>0</v>
      </c>
      <c r="H35" s="131"/>
      <c r="I35" s="130">
        <f t="shared" si="20"/>
        <v>1.3888888888888889E-3</v>
      </c>
      <c r="J35" s="12"/>
      <c r="K35" s="158">
        <f>K34+I35+J35+MAX(0,ROUNDUP(MAX(BH35-BH34,0)/2,0)/1440)</f>
        <v>0.48680555555555532</v>
      </c>
      <c r="L35" s="147">
        <v>0.47361111111111087</v>
      </c>
      <c r="M35" s="162">
        <f t="shared" si="7"/>
        <v>0.37499999999999994</v>
      </c>
      <c r="N35" s="55">
        <f t="shared" si="8"/>
        <v>0.51041666666666663</v>
      </c>
      <c r="O35" s="13" t="s">
        <v>25</v>
      </c>
      <c r="P35" s="109" t="str">
        <f t="shared" si="9"/>
        <v>Mens Club 1x (HS OK)</v>
      </c>
      <c r="Q35" s="31"/>
      <c r="R35" s="59">
        <f t="shared" si="10"/>
        <v>3</v>
      </c>
      <c r="S35" s="60">
        <f t="shared" si="11"/>
        <v>1</v>
      </c>
      <c r="T35" s="14" t="s">
        <v>88</v>
      </c>
      <c r="U35" s="14" t="s">
        <v>5</v>
      </c>
      <c r="V35" s="14"/>
      <c r="W35" s="14" t="s">
        <v>13</v>
      </c>
      <c r="X35" s="15"/>
      <c r="Y35" s="48">
        <f>SUM(R$3:R35)</f>
        <v>344</v>
      </c>
      <c r="Z35" s="50">
        <f t="shared" si="1"/>
        <v>3</v>
      </c>
      <c r="AA35" s="62">
        <f>SUM(Z$3:Z35)</f>
        <v>1548</v>
      </c>
      <c r="AB35" s="41">
        <v>4</v>
      </c>
      <c r="AC35" s="41">
        <f t="shared" si="30"/>
        <v>4</v>
      </c>
      <c r="AD35" s="16"/>
      <c r="AE35" s="16" t="str">
        <f t="shared" si="12"/>
        <v/>
      </c>
      <c r="AF35" s="109">
        <v>33</v>
      </c>
      <c r="AG35" s="109"/>
      <c r="AH35" s="109"/>
      <c r="AI35" s="114" t="s">
        <v>294</v>
      </c>
      <c r="AJ35" s="110">
        <v>3</v>
      </c>
      <c r="AK35" s="92">
        <v>4</v>
      </c>
      <c r="AL35" s="3" t="str">
        <f t="shared" si="13"/>
        <v>$aevents[33] = array('33','MC128','11:22','M Club 1x','','num'=&gt;999);</v>
      </c>
      <c r="AO35" s="35"/>
      <c r="AP35" s="35"/>
      <c r="AU35" s="3" t="str">
        <f t="shared" si="14"/>
        <v>M Club 1x</v>
      </c>
      <c r="AV35" s="3" t="str">
        <f t="shared" si="15"/>
        <v>Mens Club 1x (HS OK)</v>
      </c>
      <c r="AY35" s="117"/>
      <c r="BC35" s="138" t="s">
        <v>362</v>
      </c>
      <c r="BD35" s="139">
        <v>1.9953703703703706E-2</v>
      </c>
      <c r="BE35" s="139">
        <v>2.6157407407407407E-2</v>
      </c>
      <c r="BG35" s="128">
        <f t="shared" si="40"/>
        <v>2.3055555555555558E-2</v>
      </c>
      <c r="BH35" s="144">
        <f t="shared" si="17"/>
        <v>-0.53448717948718305</v>
      </c>
      <c r="BI35" s="144">
        <f t="shared" si="18"/>
        <v>9.4678205128205128</v>
      </c>
    </row>
    <row r="36" spans="1:61" s="4" customFormat="1" ht="12" customHeight="1" thickBot="1">
      <c r="A36" s="53">
        <f t="shared" si="3"/>
        <v>34</v>
      </c>
      <c r="B36" s="165" t="s">
        <v>200</v>
      </c>
      <c r="C36" s="170">
        <f t="shared" si="0"/>
        <v>0.41666666666666669</v>
      </c>
      <c r="D36" s="171">
        <f t="shared" ref="D36" si="48">C36+(20/1440)</f>
        <v>0.43055555555555558</v>
      </c>
      <c r="E36" s="168">
        <f t="shared" si="19"/>
        <v>0</v>
      </c>
      <c r="F36" s="130">
        <f t="shared" ref="F36:F57" si="49">VLOOKUP("class"&amp;LEFT(T36,1)&amp;LEFT(T35,1),cushionclass,2,FALSE)</f>
        <v>0</v>
      </c>
      <c r="G36" s="130">
        <f t="shared" ref="G36:G57" si="50">VLOOKUP("sex"&amp;LEFT(U36,1)&amp;LEFT(U35,1),cushionsex,2,FALSE)</f>
        <v>0</v>
      </c>
      <c r="H36" s="131"/>
      <c r="I36" s="130">
        <f t="shared" si="20"/>
        <v>6.9444444444444447E-4</v>
      </c>
      <c r="J36" s="12"/>
      <c r="K36" s="158">
        <f>K35+I36+J36+MAX(0,ROUNDUP(MAX(BH36-BH35,0)/2,0)/1440)</f>
        <v>0.48819444444444421</v>
      </c>
      <c r="L36" s="147">
        <v>0.47430555555555531</v>
      </c>
      <c r="M36" s="162">
        <f t="shared" si="7"/>
        <v>0.37499999999999994</v>
      </c>
      <c r="N36" s="55">
        <f t="shared" si="8"/>
        <v>0.51041666666666663</v>
      </c>
      <c r="O36" s="13" t="s">
        <v>201</v>
      </c>
      <c r="P36" s="109" t="str">
        <f t="shared" si="9"/>
        <v>Mens Jr Ltwt 1x</v>
      </c>
      <c r="Q36" s="31"/>
      <c r="R36" s="59">
        <f t="shared" si="10"/>
        <v>7</v>
      </c>
      <c r="S36" s="60">
        <f t="shared" si="11"/>
        <v>2.3333333333333335</v>
      </c>
      <c r="T36" s="14" t="s">
        <v>88</v>
      </c>
      <c r="U36" s="14" t="s">
        <v>5</v>
      </c>
      <c r="V36" s="14" t="s">
        <v>68</v>
      </c>
      <c r="W36" s="14" t="s">
        <v>12</v>
      </c>
      <c r="X36" s="15"/>
      <c r="Y36" s="48">
        <f>SUM(R$3:R36)</f>
        <v>351</v>
      </c>
      <c r="Z36" s="50">
        <f t="shared" ref="Z36" si="51">R36*VLOOKUP(T36,BOATCLASS,2)</f>
        <v>7</v>
      </c>
      <c r="AA36" s="62">
        <f>SUM(Z$3:Z36)</f>
        <v>1555</v>
      </c>
      <c r="AB36" s="41">
        <v>5</v>
      </c>
      <c r="AC36" s="41">
        <f t="shared" ref="AC36" si="52">AB36*VLOOKUP(T36,BOATCLASS,2)</f>
        <v>5</v>
      </c>
      <c r="AD36" s="16"/>
      <c r="AE36" s="16" t="str">
        <f>IF(INT(M36*24)&lt;&gt;INT(M34*24),INT(M36*24),"")</f>
        <v/>
      </c>
      <c r="AF36" s="111">
        <v>34</v>
      </c>
      <c r="AG36" s="111"/>
      <c r="AH36" s="111"/>
      <c r="AI36" s="113" t="s">
        <v>287</v>
      </c>
      <c r="AJ36" s="112">
        <v>7</v>
      </c>
      <c r="AK36" s="91">
        <v>5</v>
      </c>
      <c r="AL36" s="3" t="str">
        <f t="shared" si="13"/>
        <v>$aevents[34] = array('34','MJ170','11:23','M Jr Ltwt 1x','','num'=&gt;999);</v>
      </c>
      <c r="AO36" s="35"/>
      <c r="AP36" s="35"/>
      <c r="AU36" s="3" t="str">
        <f t="shared" ref="AU36" si="53">O36</f>
        <v>M Jr Ltwt 1x</v>
      </c>
      <c r="AV36" s="3" t="str">
        <f t="shared" ref="AV36" si="54">AI36</f>
        <v>Mens Jr Ltwt 1x</v>
      </c>
      <c r="AY36" s="117"/>
      <c r="BC36" s="138" t="s">
        <v>363</v>
      </c>
      <c r="BD36" s="139">
        <v>1.9004629629629632E-2</v>
      </c>
      <c r="BE36" s="139">
        <v>2.1770833333333336E-2</v>
      </c>
      <c r="BG36" s="128">
        <f t="shared" si="40"/>
        <v>2.0387731481481486E-2</v>
      </c>
      <c r="BH36" s="144">
        <f t="shared" si="17"/>
        <v>0.83217948717948409</v>
      </c>
      <c r="BI36" s="144">
        <f t="shared" si="18"/>
        <v>3.1511538461538509</v>
      </c>
    </row>
    <row r="37" spans="1:61" s="4" customFormat="1" ht="12" customHeight="1" thickBot="1">
      <c r="A37" s="53">
        <f t="shared" si="3"/>
        <v>35</v>
      </c>
      <c r="B37" s="165" t="s">
        <v>150</v>
      </c>
      <c r="C37" s="170">
        <f t="shared" si="0"/>
        <v>0.41666666666666669</v>
      </c>
      <c r="D37" s="171">
        <f t="shared" si="4"/>
        <v>0.43055555555555558</v>
      </c>
      <c r="E37" s="168">
        <f t="shared" si="19"/>
        <v>0</v>
      </c>
      <c r="F37" s="130">
        <f t="shared" si="49"/>
        <v>0</v>
      </c>
      <c r="G37" s="130">
        <f t="shared" si="50"/>
        <v>0</v>
      </c>
      <c r="H37" s="131"/>
      <c r="I37" s="130">
        <f t="shared" si="20"/>
        <v>2.0833333333333333E-3</v>
      </c>
      <c r="J37" s="12"/>
      <c r="K37" s="158">
        <f>K36+I37+J37+MAX(0,ROUNDUP(MAX(BH37-BH36,0)/2,0)/1440)</f>
        <v>0.49027777777777753</v>
      </c>
      <c r="L37" s="147">
        <v>0.47638888888888864</v>
      </c>
      <c r="M37" s="162">
        <f t="shared" si="7"/>
        <v>0.37499999999999994</v>
      </c>
      <c r="N37" s="55">
        <f t="shared" si="8"/>
        <v>0.51041666666666663</v>
      </c>
      <c r="O37" s="13" t="s">
        <v>26</v>
      </c>
      <c r="P37" s="109" t="str">
        <f t="shared" si="9"/>
        <v>Mens Novice 1x (HS OK)</v>
      </c>
      <c r="Q37" s="31"/>
      <c r="R37" s="59">
        <f t="shared" si="10"/>
        <v>4</v>
      </c>
      <c r="S37" s="60">
        <f t="shared" si="11"/>
        <v>1.3333333333333333</v>
      </c>
      <c r="T37" s="14" t="s">
        <v>88</v>
      </c>
      <c r="U37" s="14" t="s">
        <v>5</v>
      </c>
      <c r="V37" s="14"/>
      <c r="W37" s="14" t="s">
        <v>2</v>
      </c>
      <c r="X37" s="15"/>
      <c r="Y37" s="48">
        <f>SUM(R$3:R37)</f>
        <v>355</v>
      </c>
      <c r="Z37" s="50">
        <f t="shared" si="1"/>
        <v>4</v>
      </c>
      <c r="AA37" s="62">
        <f>SUM(Z$3:Z37)</f>
        <v>1559</v>
      </c>
      <c r="AB37" s="41">
        <v>4</v>
      </c>
      <c r="AC37" s="41">
        <f t="shared" si="30"/>
        <v>4</v>
      </c>
      <c r="AD37" s="16"/>
      <c r="AE37" s="16" t="str">
        <f>IF(INT(M37*24)&lt;&gt;INT(M35*24),INT(M37*24),"")</f>
        <v/>
      </c>
      <c r="AF37" s="109">
        <v>35</v>
      </c>
      <c r="AG37" s="109"/>
      <c r="AH37" s="109"/>
      <c r="AI37" s="114" t="s">
        <v>295</v>
      </c>
      <c r="AJ37" s="110">
        <v>4</v>
      </c>
      <c r="AK37" s="92">
        <v>4</v>
      </c>
      <c r="AL37" s="3" t="str">
        <f t="shared" si="13"/>
        <v>$aevents[35] = array('35','MN129','11:26','M Novice 1x','','num'=&gt;999);</v>
      </c>
      <c r="AO37" s="35"/>
      <c r="AP37" s="35"/>
      <c r="AU37" s="3" t="str">
        <f t="shared" si="14"/>
        <v>M Novice 1x</v>
      </c>
      <c r="AV37" s="3" t="str">
        <f t="shared" si="15"/>
        <v>Mens Novice 1x (HS OK)</v>
      </c>
      <c r="AY37" s="117"/>
      <c r="BC37" s="138" t="s">
        <v>364</v>
      </c>
      <c r="BD37" s="139">
        <v>2.0196759259259258E-2</v>
      </c>
      <c r="BE37" s="139">
        <v>2.5995370370370367E-2</v>
      </c>
      <c r="BG37" s="128">
        <f t="shared" si="40"/>
        <v>2.3096064814814812E-2</v>
      </c>
      <c r="BH37" s="144">
        <f t="shared" si="17"/>
        <v>-0.88448717948717781</v>
      </c>
      <c r="BI37" s="144">
        <f t="shared" si="18"/>
        <v>9.234487179487175</v>
      </c>
    </row>
    <row r="38" spans="1:61" s="6" customFormat="1" ht="12" customHeight="1" thickBot="1">
      <c r="A38" s="53">
        <f t="shared" si="3"/>
        <v>36</v>
      </c>
      <c r="B38" s="165" t="s">
        <v>161</v>
      </c>
      <c r="C38" s="170">
        <f t="shared" si="0"/>
        <v>0.41666666666666669</v>
      </c>
      <c r="D38" s="171">
        <f>C38+(20/1440)</f>
        <v>0.43055555555555558</v>
      </c>
      <c r="E38" s="168">
        <f t="shared" si="19"/>
        <v>0</v>
      </c>
      <c r="F38" s="130">
        <f t="shared" si="49"/>
        <v>0</v>
      </c>
      <c r="G38" s="130">
        <f t="shared" si="50"/>
        <v>0</v>
      </c>
      <c r="H38" s="131"/>
      <c r="I38" s="130">
        <f t="shared" si="20"/>
        <v>1.3888888888888889E-3</v>
      </c>
      <c r="J38" s="12"/>
      <c r="K38" s="158">
        <f>K37+I38+J38+MAX(0,ROUNDUP(MAX(BH38-BH37,0)/2,0)/1440)</f>
        <v>0.49374999999999974</v>
      </c>
      <c r="L38" s="147">
        <v>0.47777777777777752</v>
      </c>
      <c r="M38" s="162">
        <f t="shared" si="7"/>
        <v>0.37499999999999994</v>
      </c>
      <c r="N38" s="55">
        <f t="shared" si="8"/>
        <v>0.51041666666666663</v>
      </c>
      <c r="O38" s="13" t="s">
        <v>59</v>
      </c>
      <c r="P38" s="109" t="str">
        <f t="shared" si="9"/>
        <v>Womens Ltwt 1x</v>
      </c>
      <c r="Q38" s="30"/>
      <c r="R38" s="59">
        <f t="shared" si="10"/>
        <v>2</v>
      </c>
      <c r="S38" s="60">
        <f t="shared" si="11"/>
        <v>0.66666666666666663</v>
      </c>
      <c r="T38" s="14" t="s">
        <v>88</v>
      </c>
      <c r="U38" s="14" t="s">
        <v>6</v>
      </c>
      <c r="V38" s="14" t="s">
        <v>68</v>
      </c>
      <c r="W38" s="14" t="s">
        <v>3</v>
      </c>
      <c r="X38" s="15"/>
      <c r="Y38" s="48">
        <f>SUM(R$3:R38)</f>
        <v>357</v>
      </c>
      <c r="Z38" s="50">
        <f>R38*VLOOKUP(T38,BOATCLASS,2)</f>
        <v>2</v>
      </c>
      <c r="AA38" s="62">
        <f>SUM(Z$3:Z38)</f>
        <v>1561</v>
      </c>
      <c r="AB38" s="41">
        <v>3</v>
      </c>
      <c r="AC38" s="41">
        <f>AB38*VLOOKUP(T38,BOATCLASS,2)</f>
        <v>3</v>
      </c>
      <c r="AD38" s="16"/>
      <c r="AE38" s="16" t="str">
        <f>IF(INT(M38*24)&lt;&gt;INT(M50*24),INT(M38*24),"")</f>
        <v/>
      </c>
      <c r="AF38" s="111">
        <v>36</v>
      </c>
      <c r="AG38" s="111"/>
      <c r="AH38" s="111"/>
      <c r="AI38" s="113" t="s">
        <v>260</v>
      </c>
      <c r="AJ38" s="112">
        <v>2</v>
      </c>
      <c r="AK38" s="91">
        <v>3</v>
      </c>
      <c r="AL38" s="3" t="str">
        <f t="shared" si="13"/>
        <v>$aevents[36] = array('36','WO140','11:28','W Ltwt 1x **','','num'=&gt;999);</v>
      </c>
      <c r="AO38" s="37"/>
      <c r="AP38" s="37"/>
      <c r="AR38" s="4"/>
      <c r="AU38" s="3" t="str">
        <f>O38</f>
        <v>W Ltwt 1x **</v>
      </c>
      <c r="AV38" s="3" t="str">
        <f>AI38</f>
        <v>Womens Ltwt 1x</v>
      </c>
      <c r="AY38" s="119"/>
      <c r="BC38" s="138" t="s">
        <v>365</v>
      </c>
      <c r="BD38" s="139">
        <v>1.7037037037037038E-2</v>
      </c>
      <c r="BE38" s="139">
        <v>2.2523148148148143E-2</v>
      </c>
      <c r="BG38" s="128">
        <f t="shared" si="40"/>
        <v>1.9780092592592592E-2</v>
      </c>
      <c r="BH38" s="144">
        <f t="shared" si="17"/>
        <v>3.6655128205128191</v>
      </c>
      <c r="BI38" s="144">
        <f t="shared" si="18"/>
        <v>4.2344871794871715</v>
      </c>
    </row>
    <row r="39" spans="1:61" s="4" customFormat="1" ht="12" customHeight="1" thickBot="1">
      <c r="A39" s="53">
        <f t="shared" si="3"/>
        <v>37</v>
      </c>
      <c r="B39" s="165" t="s">
        <v>151</v>
      </c>
      <c r="C39" s="170">
        <f t="shared" si="0"/>
        <v>0.42708333333333337</v>
      </c>
      <c r="D39" s="171">
        <f t="shared" si="4"/>
        <v>0.44097222222222227</v>
      </c>
      <c r="E39" s="168">
        <f t="shared" si="19"/>
        <v>0</v>
      </c>
      <c r="F39" s="130">
        <f t="shared" si="49"/>
        <v>2.7777777777777779E-3</v>
      </c>
      <c r="G39" s="130">
        <f t="shared" si="50"/>
        <v>0</v>
      </c>
      <c r="H39" s="131"/>
      <c r="I39" s="130">
        <f t="shared" si="20"/>
        <v>6.9444444444444447E-4</v>
      </c>
      <c r="J39" s="18"/>
      <c r="K39" s="158">
        <f>K38+I39+J39+MAX(0,ROUNDUP(MAX(BH39-BH38,0)/2,0)/1440)</f>
        <v>0.49444444444444419</v>
      </c>
      <c r="L39" s="147">
        <v>0.48124999999999973</v>
      </c>
      <c r="M39" s="162">
        <f t="shared" si="7"/>
        <v>0.37499999999999994</v>
      </c>
      <c r="N39" s="55">
        <f t="shared" si="8"/>
        <v>0.52083333333333337</v>
      </c>
      <c r="O39" s="13" t="s">
        <v>44</v>
      </c>
      <c r="P39" s="109" t="str">
        <f t="shared" si="9"/>
        <v>Womens Novice 4+</v>
      </c>
      <c r="Q39" s="31"/>
      <c r="R39" s="59">
        <f t="shared" si="10"/>
        <v>8</v>
      </c>
      <c r="S39" s="60">
        <f t="shared" si="11"/>
        <v>2.6666666666666665</v>
      </c>
      <c r="T39" s="14" t="s">
        <v>91</v>
      </c>
      <c r="U39" s="15" t="s">
        <v>6</v>
      </c>
      <c r="V39" s="15"/>
      <c r="W39" s="15" t="s">
        <v>2</v>
      </c>
      <c r="X39" s="15"/>
      <c r="Y39" s="48">
        <f>SUM(R$3:R39)</f>
        <v>365</v>
      </c>
      <c r="Z39" s="50">
        <f t="shared" si="1"/>
        <v>40</v>
      </c>
      <c r="AA39" s="62">
        <f>SUM(Z$3:Z39)</f>
        <v>1601</v>
      </c>
      <c r="AB39" s="41">
        <v>4</v>
      </c>
      <c r="AC39" s="41">
        <f t="shared" si="30"/>
        <v>20</v>
      </c>
      <c r="AD39" s="16"/>
      <c r="AE39" s="16" t="str">
        <f>IF(INT(M39*24)&lt;&gt;INT(M37*24),INT(M39*24),"")</f>
        <v/>
      </c>
      <c r="AF39" s="109">
        <v>37</v>
      </c>
      <c r="AG39" s="109"/>
      <c r="AH39" s="109"/>
      <c r="AI39" s="114" t="s">
        <v>250</v>
      </c>
      <c r="AJ39" s="110">
        <v>8</v>
      </c>
      <c r="AK39" s="92">
        <v>4</v>
      </c>
      <c r="AL39" s="3" t="str">
        <f t="shared" si="13"/>
        <v>$aevents[37] = array('37','WN130','11:33','W Novice 4+','','num'=&gt;999);</v>
      </c>
      <c r="AO39" s="35"/>
      <c r="AP39" s="35"/>
      <c r="AU39" s="3" t="str">
        <f t="shared" si="14"/>
        <v>W Novice 4+</v>
      </c>
      <c r="AV39" s="3" t="str">
        <f t="shared" si="15"/>
        <v>Womens Novice 4+</v>
      </c>
      <c r="AY39" s="117"/>
      <c r="BC39" s="138" t="s">
        <v>366</v>
      </c>
      <c r="BD39" s="139">
        <v>2.0266203703703703E-2</v>
      </c>
      <c r="BE39" s="139">
        <v>2.417824074074074E-2</v>
      </c>
      <c r="BG39" s="128">
        <f t="shared" si="40"/>
        <v>2.222222222222222E-2</v>
      </c>
      <c r="BH39" s="144">
        <f t="shared" si="17"/>
        <v>-0.98448717948717845</v>
      </c>
      <c r="BI39" s="144">
        <f t="shared" si="18"/>
        <v>6.6178205128205114</v>
      </c>
    </row>
    <row r="40" spans="1:61" s="4" customFormat="1" ht="12" customHeight="1" thickBot="1">
      <c r="A40" s="53">
        <f t="shared" si="3"/>
        <v>38</v>
      </c>
      <c r="B40" s="165" t="s">
        <v>152</v>
      </c>
      <c r="C40" s="170">
        <f t="shared" si="0"/>
        <v>0.42708333333333337</v>
      </c>
      <c r="D40" s="171">
        <f t="shared" si="4"/>
        <v>0.44097222222222227</v>
      </c>
      <c r="E40" s="168">
        <f t="shared" si="19"/>
        <v>0</v>
      </c>
      <c r="F40" s="130">
        <f t="shared" si="49"/>
        <v>0</v>
      </c>
      <c r="G40" s="130">
        <f t="shared" si="50"/>
        <v>0</v>
      </c>
      <c r="H40" s="131"/>
      <c r="I40" s="130">
        <f t="shared" si="20"/>
        <v>2.0833333333333333E-3</v>
      </c>
      <c r="J40" s="18"/>
      <c r="K40" s="158">
        <f>K39+I40+J40+MAX(0,ROUNDUP(MAX(BH40-BH39,0)/2,0)/1440)</f>
        <v>0.49930555555555528</v>
      </c>
      <c r="L40" s="147">
        <v>0.48333333333333306</v>
      </c>
      <c r="M40" s="162">
        <f t="shared" si="7"/>
        <v>0.37499999999999994</v>
      </c>
      <c r="N40" s="55">
        <f t="shared" si="8"/>
        <v>0.52083333333333337</v>
      </c>
      <c r="O40" s="13" t="s">
        <v>56</v>
      </c>
      <c r="P40" s="109" t="str">
        <f t="shared" si="9"/>
        <v>Womens Jr 4+</v>
      </c>
      <c r="Q40" s="31"/>
      <c r="R40" s="59">
        <f t="shared" si="10"/>
        <v>48</v>
      </c>
      <c r="S40" s="60">
        <f t="shared" si="11"/>
        <v>16</v>
      </c>
      <c r="T40" s="14" t="s">
        <v>91</v>
      </c>
      <c r="U40" s="14" t="s">
        <v>6</v>
      </c>
      <c r="V40" s="14"/>
      <c r="W40" s="14" t="s">
        <v>12</v>
      </c>
      <c r="X40" s="15"/>
      <c r="Y40" s="48">
        <f>SUM(R$3:R40)</f>
        <v>413</v>
      </c>
      <c r="Z40" s="50">
        <f t="shared" si="1"/>
        <v>240</v>
      </c>
      <c r="AA40" s="62">
        <f>SUM(Z$3:Z40)</f>
        <v>1841</v>
      </c>
      <c r="AB40" s="41">
        <v>37</v>
      </c>
      <c r="AC40" s="41">
        <f t="shared" si="30"/>
        <v>185</v>
      </c>
      <c r="AD40" s="16"/>
      <c r="AE40" s="16" t="str">
        <f t="shared" si="12"/>
        <v/>
      </c>
      <c r="AF40" s="111">
        <v>38</v>
      </c>
      <c r="AG40" s="111"/>
      <c r="AH40" s="111"/>
      <c r="AI40" s="113" t="s">
        <v>251</v>
      </c>
      <c r="AJ40" s="112">
        <v>48</v>
      </c>
      <c r="AK40" s="91">
        <v>37</v>
      </c>
      <c r="AL40" s="3" t="str">
        <f t="shared" si="13"/>
        <v>$aevents[38] = array('38','WJ131','11:36','W Junior 4+ (HS)','','num'=&gt;999);</v>
      </c>
      <c r="AO40" s="35"/>
      <c r="AP40" s="35"/>
      <c r="AU40" s="3" t="str">
        <f t="shared" si="14"/>
        <v>W Junior 4+ (HS)</v>
      </c>
      <c r="AV40" s="3" t="str">
        <f t="shared" si="15"/>
        <v>Womens Jr 4+</v>
      </c>
      <c r="AY40" s="117"/>
      <c r="BC40" s="138" t="s">
        <v>367</v>
      </c>
      <c r="BD40" s="139">
        <v>1.6041666666666666E-2</v>
      </c>
      <c r="BE40" s="139">
        <v>1.9178240740740742E-2</v>
      </c>
      <c r="BG40" s="128">
        <f t="shared" si="40"/>
        <v>1.7609953703703704E-2</v>
      </c>
      <c r="BH40" s="144">
        <f t="shared" si="17"/>
        <v>5.0988461538461554</v>
      </c>
      <c r="BI40" s="144">
        <f t="shared" si="18"/>
        <v>-0.58217948717948498</v>
      </c>
    </row>
    <row r="41" spans="1:61" s="4" customFormat="1" ht="12" customHeight="1" thickBot="1">
      <c r="A41" s="53">
        <f t="shared" si="3"/>
        <v>39</v>
      </c>
      <c r="B41" s="165" t="s">
        <v>191</v>
      </c>
      <c r="C41" s="170">
        <f t="shared" si="0"/>
        <v>0.4375</v>
      </c>
      <c r="D41" s="171">
        <f t="shared" si="4"/>
        <v>0.4513888888888889</v>
      </c>
      <c r="E41" s="168">
        <v>0</v>
      </c>
      <c r="F41" s="130">
        <f t="shared" si="49"/>
        <v>0</v>
      </c>
      <c r="G41" s="130">
        <f t="shared" si="50"/>
        <v>0</v>
      </c>
      <c r="H41" s="131"/>
      <c r="I41" s="130">
        <f t="shared" si="20"/>
        <v>1.1111111111111112E-2</v>
      </c>
      <c r="J41" s="18">
        <v>3.472222222222222E-3</v>
      </c>
      <c r="K41" s="158">
        <f>K40+I41+J41+MAX(0,ROUNDUP(MAX(BH41-BH40,0)/2,0)/1440)</f>
        <v>0.51388888888888862</v>
      </c>
      <c r="L41" s="147">
        <v>0.4979166666666664</v>
      </c>
      <c r="M41" s="162">
        <f t="shared" si="7"/>
        <v>0.37847222222222215</v>
      </c>
      <c r="N41" s="55">
        <f t="shared" si="8"/>
        <v>0.53125</v>
      </c>
      <c r="O41" s="13" t="s">
        <v>192</v>
      </c>
      <c r="P41" s="109" t="str">
        <f t="shared" si="9"/>
        <v>Womens Jr Novice 4+</v>
      </c>
      <c r="Q41" s="31"/>
      <c r="R41" s="59">
        <f t="shared" si="10"/>
        <v>15</v>
      </c>
      <c r="S41" s="60">
        <f t="shared" si="11"/>
        <v>5</v>
      </c>
      <c r="T41" s="14" t="s">
        <v>91</v>
      </c>
      <c r="U41" s="14" t="s">
        <v>6</v>
      </c>
      <c r="V41" s="14"/>
      <c r="W41" s="14" t="s">
        <v>12</v>
      </c>
      <c r="X41" s="15"/>
      <c r="Y41" s="48">
        <f>SUM(R$3:R41)</f>
        <v>428</v>
      </c>
      <c r="Z41" s="50">
        <f t="shared" ref="Z41" si="55">R41*VLOOKUP(T41,BOATCLASS,2)</f>
        <v>75</v>
      </c>
      <c r="AA41" s="62">
        <f>SUM(Z$3:Z41)</f>
        <v>1916</v>
      </c>
      <c r="AB41" s="41">
        <v>8</v>
      </c>
      <c r="AC41" s="41">
        <f t="shared" ref="AC41" si="56">AB41*VLOOKUP(T41,BOATCLASS,2)</f>
        <v>40</v>
      </c>
      <c r="AD41" s="16"/>
      <c r="AE41" s="16" t="str">
        <f t="shared" ref="AE41" si="57">IF(INT(M41*24)&lt;&gt;INT(M40*24),INT(M41*24),"")</f>
        <v/>
      </c>
      <c r="AF41" s="109">
        <v>39</v>
      </c>
      <c r="AG41" s="109"/>
      <c r="AH41" s="109"/>
      <c r="AI41" s="114" t="s">
        <v>282</v>
      </c>
      <c r="AJ41" s="110">
        <v>15</v>
      </c>
      <c r="AK41" s="92">
        <v>8</v>
      </c>
      <c r="AL41" s="3" t="str">
        <f t="shared" si="13"/>
        <v>$aevents[39] = array('39','WJN131','11:57','W Junior Novice 4+ (HS)','','num'=&gt;999);</v>
      </c>
      <c r="AO41" s="35"/>
      <c r="AP41" s="35"/>
      <c r="AU41" s="3" t="str">
        <f t="shared" ref="AU41" si="58">O41</f>
        <v>W Junior Novice 4+ (HS)</v>
      </c>
      <c r="AV41" s="3" t="str">
        <f t="shared" ref="AV41" si="59">AI41</f>
        <v>Womens Jr Novice 4+</v>
      </c>
      <c r="AY41" s="117"/>
      <c r="BC41" s="138" t="s">
        <v>368</v>
      </c>
      <c r="BD41" s="139">
        <v>1.7118055555555556E-2</v>
      </c>
      <c r="BE41" s="139">
        <v>2.2395833333333334E-2</v>
      </c>
      <c r="BG41" s="128">
        <f t="shared" si="40"/>
        <v>1.9756944444444445E-2</v>
      </c>
      <c r="BH41" s="144">
        <f t="shared" si="17"/>
        <v>3.5488461538461524</v>
      </c>
      <c r="BI41" s="144">
        <f t="shared" si="18"/>
        <v>4.0511538461538468</v>
      </c>
    </row>
    <row r="42" spans="1:61" s="4" customFormat="1" ht="12" customHeight="1" thickBot="1">
      <c r="A42" s="53">
        <f t="shared" si="3"/>
        <v>40</v>
      </c>
      <c r="B42" s="165" t="s">
        <v>196</v>
      </c>
      <c r="C42" s="170">
        <f t="shared" si="0"/>
        <v>0.44791666666666669</v>
      </c>
      <c r="D42" s="171">
        <f t="shared" si="4"/>
        <v>0.46180555555555558</v>
      </c>
      <c r="E42" s="168">
        <v>0</v>
      </c>
      <c r="F42" s="130">
        <f t="shared" si="49"/>
        <v>0</v>
      </c>
      <c r="G42" s="130">
        <f t="shared" si="50"/>
        <v>1.3888888888888889E-3</v>
      </c>
      <c r="H42" s="131"/>
      <c r="I42" s="130">
        <f t="shared" si="20"/>
        <v>3.472222222222222E-3</v>
      </c>
      <c r="J42" s="18"/>
      <c r="K42" s="158">
        <f>K41+I42+J42+MAX(0,ROUNDUP(MAX(BH42-BH41,0)/2,0)/1440)</f>
        <v>0.51874999999999971</v>
      </c>
      <c r="L42" s="147">
        <v>0.50277777777777755</v>
      </c>
      <c r="M42" s="162">
        <f t="shared" si="7"/>
        <v>0.37847222222222215</v>
      </c>
      <c r="N42" s="55">
        <f t="shared" si="8"/>
        <v>0.54166666666666663</v>
      </c>
      <c r="O42" s="13" t="s">
        <v>197</v>
      </c>
      <c r="P42" s="109" t="str">
        <f t="shared" si="9"/>
        <v>Mens Jr 2x</v>
      </c>
      <c r="Q42" s="31"/>
      <c r="R42" s="59">
        <f t="shared" si="10"/>
        <v>18</v>
      </c>
      <c r="S42" s="60">
        <f t="shared" si="11"/>
        <v>6</v>
      </c>
      <c r="T42" s="14" t="s">
        <v>70</v>
      </c>
      <c r="U42" s="14" t="s">
        <v>5</v>
      </c>
      <c r="V42" s="14"/>
      <c r="W42" s="14" t="s">
        <v>12</v>
      </c>
      <c r="X42" s="15"/>
      <c r="Y42" s="48">
        <f>SUM(R$3:R42)</f>
        <v>446</v>
      </c>
      <c r="Z42" s="50">
        <f>R42*VLOOKUP(T42,BOATCLASS,2)</f>
        <v>36</v>
      </c>
      <c r="AA42" s="62">
        <f>SUM(Z$3:Z42)</f>
        <v>1952</v>
      </c>
      <c r="AB42" s="41">
        <v>12</v>
      </c>
      <c r="AC42" s="41">
        <f>AB42*VLOOKUP(T42,BOATCLASS,2)</f>
        <v>24</v>
      </c>
      <c r="AD42" s="16"/>
      <c r="AE42" s="16">
        <f>IF(INT(M42*24)&lt;&gt;INT(M28*24),INT(M42*24),"")</f>
        <v>9</v>
      </c>
      <c r="AF42" s="111">
        <v>40</v>
      </c>
      <c r="AG42" s="111"/>
      <c r="AH42" s="111"/>
      <c r="AI42" s="113" t="s">
        <v>285</v>
      </c>
      <c r="AJ42" s="112">
        <v>18</v>
      </c>
      <c r="AK42" s="91">
        <v>12</v>
      </c>
      <c r="AL42" s="3" t="str">
        <f t="shared" si="13"/>
        <v>$aevents[40] = array('40','MJ168','12:04','M Junior 2x','','num'=&gt;999);</v>
      </c>
      <c r="AO42" s="35"/>
      <c r="AP42" s="35"/>
      <c r="AU42" s="3" t="str">
        <f>O42</f>
        <v>M Junior 2x</v>
      </c>
      <c r="AV42" s="3" t="str">
        <f>AI42</f>
        <v>Mens Jr 2x</v>
      </c>
      <c r="AY42" s="117"/>
      <c r="BC42" s="138" t="s">
        <v>369</v>
      </c>
      <c r="BD42" s="139">
        <v>1.5081018518518516E-2</v>
      </c>
      <c r="BE42" s="139">
        <v>2.0937499999999998E-2</v>
      </c>
      <c r="BG42" s="128">
        <f t="shared" si="40"/>
        <v>1.8009259259259256E-2</v>
      </c>
      <c r="BH42" s="144">
        <f t="shared" si="17"/>
        <v>6.4821794871794909</v>
      </c>
      <c r="BI42" s="144">
        <f t="shared" si="18"/>
        <v>1.9511538461538431</v>
      </c>
    </row>
    <row r="43" spans="1:61" s="5" customFormat="1" ht="12" customHeight="1" thickBot="1">
      <c r="A43" s="53">
        <f t="shared" si="3"/>
        <v>41</v>
      </c>
      <c r="B43" s="165" t="s">
        <v>153</v>
      </c>
      <c r="C43" s="170">
        <f t="shared" si="0"/>
        <v>0.44791666666666669</v>
      </c>
      <c r="D43" s="171">
        <f>C43+(20/1440)</f>
        <v>0.46180555555555558</v>
      </c>
      <c r="E43" s="168">
        <v>0</v>
      </c>
      <c r="F43" s="130">
        <f t="shared" si="49"/>
        <v>1.3888888888888889E-3</v>
      </c>
      <c r="G43" s="130">
        <f t="shared" si="50"/>
        <v>0</v>
      </c>
      <c r="H43" s="131"/>
      <c r="I43" s="130">
        <f t="shared" si="20"/>
        <v>4.1666666666666666E-3</v>
      </c>
      <c r="J43" s="18"/>
      <c r="K43" s="158">
        <f>K42+I43+J43+MAX(0,ROUNDUP(MAX(BH43-BH42,0)/2,0)/1440)</f>
        <v>0.52430555555555525</v>
      </c>
      <c r="L43" s="147">
        <v>0.50833333333333308</v>
      </c>
      <c r="M43" s="162">
        <f t="shared" si="7"/>
        <v>0.37847222222222215</v>
      </c>
      <c r="N43" s="55">
        <f t="shared" si="8"/>
        <v>0.54166666666666663</v>
      </c>
      <c r="O43" s="13" t="s">
        <v>53</v>
      </c>
      <c r="P43" s="109" t="str">
        <f t="shared" si="9"/>
        <v>Womens Masters 4+</v>
      </c>
      <c r="Q43" s="30" t="s">
        <v>77</v>
      </c>
      <c r="R43" s="59">
        <f t="shared" si="10"/>
        <v>14</v>
      </c>
      <c r="S43" s="60">
        <f t="shared" si="11"/>
        <v>4.666666666666667</v>
      </c>
      <c r="T43" s="14" t="s">
        <v>91</v>
      </c>
      <c r="U43" s="14" t="s">
        <v>6</v>
      </c>
      <c r="V43" s="14"/>
      <c r="W43" s="14" t="s">
        <v>7</v>
      </c>
      <c r="X43" s="15"/>
      <c r="Y43" s="48">
        <f>SUM(R$3:R43)</f>
        <v>460</v>
      </c>
      <c r="Z43" s="50">
        <f>R43*VLOOKUP(T43,BOATCLASS,2)</f>
        <v>70</v>
      </c>
      <c r="AA43" s="62">
        <f>SUM(Z$3:Z43)</f>
        <v>2022</v>
      </c>
      <c r="AB43" s="41">
        <v>16</v>
      </c>
      <c r="AC43" s="41">
        <f t="shared" si="30"/>
        <v>80</v>
      </c>
      <c r="AD43" s="16"/>
      <c r="AE43" s="16" t="str">
        <f>IF(INT(M43*24)&lt;&gt;INT(M41*24),INT(M43*24),"")</f>
        <v/>
      </c>
      <c r="AF43" s="109">
        <v>41</v>
      </c>
      <c r="AG43" s="109"/>
      <c r="AH43" s="109"/>
      <c r="AI43" s="114" t="s">
        <v>252</v>
      </c>
      <c r="AJ43" s="110">
        <v>14</v>
      </c>
      <c r="AK43" s="92">
        <v>16</v>
      </c>
      <c r="AL43" s="3" t="str">
        <f t="shared" si="13"/>
        <v>$aevents[41] = array('41','WM132','12:12','W Masters 4+','Y','num'=&gt;999);</v>
      </c>
      <c r="AO43" s="36"/>
      <c r="AP43" s="36"/>
      <c r="AU43" s="3" t="str">
        <f t="shared" si="14"/>
        <v>W Masters 4+</v>
      </c>
      <c r="AV43" s="3" t="str">
        <f t="shared" si="15"/>
        <v>Womens Masters 4+</v>
      </c>
      <c r="AY43" s="118"/>
      <c r="BC43" s="138" t="s">
        <v>370</v>
      </c>
      <c r="BD43" s="139">
        <v>1.3414351851851851E-2</v>
      </c>
      <c r="BE43" s="139">
        <v>1.554398148148148E-2</v>
      </c>
      <c r="BG43" s="128">
        <f t="shared" si="40"/>
        <v>1.4479166666666664E-2</v>
      </c>
      <c r="BH43" s="144">
        <f t="shared" si="17"/>
        <v>8.8821794871794886</v>
      </c>
      <c r="BI43" s="144">
        <f t="shared" si="18"/>
        <v>-5.815512820512823</v>
      </c>
    </row>
    <row r="44" spans="1:61" s="5" customFormat="1" ht="12" customHeight="1" thickBot="1">
      <c r="A44" s="53">
        <f t="shared" si="3"/>
        <v>42</v>
      </c>
      <c r="B44" s="165" t="s">
        <v>154</v>
      </c>
      <c r="C44" s="170">
        <f t="shared" si="0"/>
        <v>0.45833333333333331</v>
      </c>
      <c r="D44" s="171">
        <f t="shared" si="4"/>
        <v>0.47222222222222221</v>
      </c>
      <c r="E44" s="168">
        <v>0</v>
      </c>
      <c r="F44" s="130">
        <f t="shared" si="49"/>
        <v>0</v>
      </c>
      <c r="G44" s="130">
        <f t="shared" si="50"/>
        <v>1.3888888888888889E-3</v>
      </c>
      <c r="H44" s="131"/>
      <c r="I44" s="130">
        <f t="shared" si="20"/>
        <v>3.472222222222222E-3</v>
      </c>
      <c r="J44" s="18"/>
      <c r="K44" s="158">
        <f>K43+I44+J44+MAX(0,ROUNDUP(MAX(BH44-BH43,0)/2,0)/1440)</f>
        <v>0.52777777777777746</v>
      </c>
      <c r="L44" s="147">
        <v>0.51319444444444418</v>
      </c>
      <c r="M44" s="162">
        <f t="shared" si="7"/>
        <v>0.37847222222222215</v>
      </c>
      <c r="N44" s="55">
        <f t="shared" si="8"/>
        <v>0.55208333333333326</v>
      </c>
      <c r="O44" s="13" t="s">
        <v>222</v>
      </c>
      <c r="P44" s="109" t="str">
        <f t="shared" si="9"/>
        <v>The Paul Wenger Mens Masters 4x</v>
      </c>
      <c r="Q44" s="30" t="s">
        <v>77</v>
      </c>
      <c r="R44" s="59">
        <f t="shared" si="10"/>
        <v>8</v>
      </c>
      <c r="S44" s="60">
        <f t="shared" si="11"/>
        <v>2.6666666666666665</v>
      </c>
      <c r="T44" s="14" t="s">
        <v>69</v>
      </c>
      <c r="U44" s="14" t="s">
        <v>5</v>
      </c>
      <c r="V44" s="14"/>
      <c r="W44" s="14" t="s">
        <v>7</v>
      </c>
      <c r="X44" s="15"/>
      <c r="Y44" s="48">
        <f>SUM(R$3:R44)</f>
        <v>468</v>
      </c>
      <c r="Z44" s="50">
        <f t="shared" si="1"/>
        <v>32</v>
      </c>
      <c r="AA44" s="62">
        <f>SUM(Z$3:Z44)</f>
        <v>2054</v>
      </c>
      <c r="AB44" s="41">
        <v>7</v>
      </c>
      <c r="AC44" s="41">
        <f t="shared" si="30"/>
        <v>28</v>
      </c>
      <c r="AD44" s="71">
        <f>AA44-SUM(AD$3:AD43)</f>
        <v>520</v>
      </c>
      <c r="AE44" s="16" t="str">
        <f t="shared" si="12"/>
        <v/>
      </c>
      <c r="AF44" s="111">
        <v>42</v>
      </c>
      <c r="AG44" s="111"/>
      <c r="AH44" s="111"/>
      <c r="AI44" s="113" t="s">
        <v>253</v>
      </c>
      <c r="AJ44" s="112">
        <v>8</v>
      </c>
      <c r="AK44" s="91">
        <v>7</v>
      </c>
      <c r="AL44" s="3" t="str">
        <f t="shared" si="13"/>
        <v>$aevents[42] = array('42','MM133','12:19','M Masters 4x','Y','num'=&gt;999);</v>
      </c>
      <c r="AO44" s="36"/>
      <c r="AP44" s="36"/>
      <c r="AU44" s="3" t="str">
        <f t="shared" si="14"/>
        <v>M Masters 4x</v>
      </c>
      <c r="AV44" s="3" t="str">
        <f t="shared" si="15"/>
        <v>The Paul Wenger Mens Masters 4x</v>
      </c>
      <c r="AY44" s="118"/>
      <c r="BC44" s="138" t="s">
        <v>371</v>
      </c>
      <c r="BD44" s="139">
        <v>1.5092592592592593E-2</v>
      </c>
      <c r="BE44" s="139">
        <v>1.9293981481481485E-2</v>
      </c>
      <c r="BG44" s="128">
        <f t="shared" si="40"/>
        <v>1.7193287037037038E-2</v>
      </c>
      <c r="BH44" s="144">
        <f t="shared" si="17"/>
        <v>6.4655128205128198</v>
      </c>
      <c r="BI44" s="144">
        <f t="shared" si="18"/>
        <v>-0.41551282051281557</v>
      </c>
    </row>
    <row r="45" spans="1:61" s="5" customFormat="1" ht="12" customHeight="1" thickBot="1">
      <c r="A45" s="53">
        <f t="shared" si="3"/>
        <v>43</v>
      </c>
      <c r="B45" s="165" t="s">
        <v>155</v>
      </c>
      <c r="C45" s="170">
        <f t="shared" si="0"/>
        <v>0.46875000000000006</v>
      </c>
      <c r="D45" s="171">
        <f t="shared" si="4"/>
        <v>0.48263888888888895</v>
      </c>
      <c r="E45" s="168">
        <v>0</v>
      </c>
      <c r="F45" s="130">
        <f t="shared" si="49"/>
        <v>2.7777777777777779E-3</v>
      </c>
      <c r="G45" s="130">
        <f t="shared" si="50"/>
        <v>0</v>
      </c>
      <c r="H45" s="133"/>
      <c r="I45" s="130">
        <f t="shared" si="20"/>
        <v>2.0833333333333333E-3</v>
      </c>
      <c r="J45" s="44">
        <v>3.472222222222222E-3</v>
      </c>
      <c r="K45" s="158">
        <f>K44+I45+J45+MAX(0,ROUNDUP(MAX(BH45-BH44,0)/2,0)/1440)</f>
        <v>0.53333333333333299</v>
      </c>
      <c r="L45" s="147">
        <v>0.52152777777777748</v>
      </c>
      <c r="M45" s="162">
        <f t="shared" si="7"/>
        <v>0.38194444444444436</v>
      </c>
      <c r="N45" s="55">
        <f t="shared" si="8"/>
        <v>0.5625</v>
      </c>
      <c r="O45" s="13" t="s">
        <v>29</v>
      </c>
      <c r="P45" s="109" t="str">
        <f t="shared" si="9"/>
        <v>Mens Club 8+</v>
      </c>
      <c r="Q45" s="31"/>
      <c r="R45" s="59">
        <f t="shared" si="10"/>
        <v>13</v>
      </c>
      <c r="S45" s="60">
        <f t="shared" si="11"/>
        <v>4.333333333333333</v>
      </c>
      <c r="T45" s="14" t="s">
        <v>90</v>
      </c>
      <c r="U45" s="15" t="s">
        <v>5</v>
      </c>
      <c r="V45" s="15"/>
      <c r="W45" s="15" t="s">
        <v>13</v>
      </c>
      <c r="X45" s="15"/>
      <c r="Y45" s="48">
        <f>SUM(R$3:R45)</f>
        <v>481</v>
      </c>
      <c r="Z45" s="50">
        <f t="shared" si="1"/>
        <v>117</v>
      </c>
      <c r="AA45" s="62">
        <f>SUM(Z$3:Z45)</f>
        <v>2171</v>
      </c>
      <c r="AB45" s="41">
        <v>16</v>
      </c>
      <c r="AC45" s="41">
        <f t="shared" si="30"/>
        <v>144</v>
      </c>
      <c r="AD45" s="25"/>
      <c r="AE45" s="16" t="str">
        <f t="shared" si="12"/>
        <v/>
      </c>
      <c r="AF45" s="109">
        <v>43</v>
      </c>
      <c r="AG45" s="109"/>
      <c r="AH45" s="109"/>
      <c r="AI45" s="114" t="s">
        <v>254</v>
      </c>
      <c r="AJ45" s="110">
        <v>13</v>
      </c>
      <c r="AK45" s="92">
        <v>16</v>
      </c>
      <c r="AL45" s="3" t="str">
        <f t="shared" si="13"/>
        <v>$aevents[43] = array('43','MC134','12:31','M Club 8+','','num'=&gt;999);</v>
      </c>
      <c r="AO45" s="36"/>
      <c r="AP45" s="36"/>
      <c r="AU45" s="3" t="str">
        <f t="shared" si="14"/>
        <v>M Club 8+</v>
      </c>
      <c r="AV45" s="3" t="str">
        <f t="shared" si="15"/>
        <v>Mens Club 8+</v>
      </c>
      <c r="AY45" s="118"/>
      <c r="BC45" s="138" t="s">
        <v>372</v>
      </c>
      <c r="BD45" s="139">
        <v>1.8645833333333334E-2</v>
      </c>
      <c r="BE45" s="139">
        <v>2.326388888888889E-2</v>
      </c>
      <c r="BG45" s="128">
        <f t="shared" si="40"/>
        <v>2.0954861111111112E-2</v>
      </c>
      <c r="BH45" s="144">
        <f t="shared" si="17"/>
        <v>1.3488461538461531</v>
      </c>
      <c r="BI45" s="144">
        <f t="shared" si="18"/>
        <v>5.3011538461538468</v>
      </c>
    </row>
    <row r="46" spans="1:61" s="5" customFormat="1" ht="12" customHeight="1" thickBot="1">
      <c r="A46" s="53">
        <f t="shared" si="3"/>
        <v>44</v>
      </c>
      <c r="B46" s="165" t="s">
        <v>156</v>
      </c>
      <c r="C46" s="170">
        <f t="shared" si="0"/>
        <v>0.46875000000000006</v>
      </c>
      <c r="D46" s="171">
        <f t="shared" si="4"/>
        <v>0.48263888888888895</v>
      </c>
      <c r="E46" s="168">
        <v>0</v>
      </c>
      <c r="F46" s="130">
        <f t="shared" si="49"/>
        <v>0</v>
      </c>
      <c r="G46" s="130">
        <f t="shared" si="50"/>
        <v>0</v>
      </c>
      <c r="H46" s="131"/>
      <c r="I46" s="130">
        <f t="shared" si="20"/>
        <v>3.472222222222222E-3</v>
      </c>
      <c r="J46" s="18"/>
      <c r="K46" s="158">
        <f>K45+I46+J46+MAX(0,ROUNDUP(MAX(BH46-BH45,0)/2,0)/1440)</f>
        <v>0.53888888888888853</v>
      </c>
      <c r="L46" s="147">
        <v>0.52499999999999969</v>
      </c>
      <c r="M46" s="162">
        <f t="shared" si="7"/>
        <v>0.38194444444444436</v>
      </c>
      <c r="N46" s="55">
        <f t="shared" si="8"/>
        <v>0.5625</v>
      </c>
      <c r="O46" s="13" t="s">
        <v>62</v>
      </c>
      <c r="P46" s="109" t="str">
        <f t="shared" si="9"/>
        <v>Womens Club 8+</v>
      </c>
      <c r="Q46" s="31"/>
      <c r="R46" s="59">
        <f t="shared" si="10"/>
        <v>14</v>
      </c>
      <c r="S46" s="60">
        <f t="shared" si="11"/>
        <v>4.666666666666667</v>
      </c>
      <c r="T46" s="14" t="s">
        <v>90</v>
      </c>
      <c r="U46" s="14" t="s">
        <v>6</v>
      </c>
      <c r="V46" s="14"/>
      <c r="W46" s="14" t="s">
        <v>13</v>
      </c>
      <c r="X46" s="15"/>
      <c r="Y46" s="48">
        <f>SUM(R$3:R46)</f>
        <v>495</v>
      </c>
      <c r="Z46" s="50">
        <f t="shared" si="1"/>
        <v>126</v>
      </c>
      <c r="AA46" s="62">
        <f>SUM(Z$3:Z46)</f>
        <v>2297</v>
      </c>
      <c r="AB46" s="41">
        <v>15</v>
      </c>
      <c r="AC46" s="41">
        <f t="shared" si="30"/>
        <v>135</v>
      </c>
      <c r="AD46" s="16"/>
      <c r="AE46" s="16" t="str">
        <f t="shared" si="12"/>
        <v/>
      </c>
      <c r="AF46" s="111">
        <v>44</v>
      </c>
      <c r="AG46" s="111"/>
      <c r="AH46" s="111"/>
      <c r="AI46" s="113" t="s">
        <v>255</v>
      </c>
      <c r="AJ46" s="112">
        <v>14</v>
      </c>
      <c r="AK46" s="91">
        <v>15</v>
      </c>
      <c r="AL46" s="3" t="str">
        <f t="shared" si="13"/>
        <v>$aevents[44] = array('44','WC135','12:36','W Club 8+  **','','num'=&gt;999);</v>
      </c>
      <c r="AO46" s="36"/>
      <c r="AP46" s="36"/>
      <c r="AU46" s="3" t="str">
        <f t="shared" si="14"/>
        <v>W Club 8+  **</v>
      </c>
      <c r="AV46" s="3" t="str">
        <f t="shared" si="15"/>
        <v>Womens Club 8+</v>
      </c>
      <c r="AY46" s="118"/>
      <c r="BC46" s="138" t="s">
        <v>373</v>
      </c>
      <c r="BD46" s="139">
        <v>1.5219907407407409E-2</v>
      </c>
      <c r="BE46" s="139">
        <v>2.0127314814814817E-2</v>
      </c>
      <c r="BG46" s="128">
        <f t="shared" si="40"/>
        <v>1.7673611111111112E-2</v>
      </c>
      <c r="BH46" s="144">
        <f t="shared" si="17"/>
        <v>6.2821794871794845</v>
      </c>
      <c r="BI46" s="144">
        <f t="shared" si="18"/>
        <v>0.78448717948718216</v>
      </c>
    </row>
    <row r="47" spans="1:61" s="5" customFormat="1" ht="12" customHeight="1" thickBot="1">
      <c r="A47" s="53">
        <f t="shared" si="3"/>
        <v>45</v>
      </c>
      <c r="B47" s="165" t="s">
        <v>157</v>
      </c>
      <c r="C47" s="170">
        <f t="shared" si="0"/>
        <v>0.46875000000000006</v>
      </c>
      <c r="D47" s="171">
        <f t="shared" si="4"/>
        <v>0.48263888888888895</v>
      </c>
      <c r="E47" s="168">
        <v>0</v>
      </c>
      <c r="F47" s="130">
        <f t="shared" si="49"/>
        <v>0</v>
      </c>
      <c r="G47" s="130">
        <f t="shared" si="50"/>
        <v>1.3888888888888889E-3</v>
      </c>
      <c r="H47" s="131"/>
      <c r="I47" s="130">
        <f t="shared" si="20"/>
        <v>3.472222222222222E-3</v>
      </c>
      <c r="J47" s="18"/>
      <c r="K47" s="158">
        <f>K46+I47+J47+MAX(0,ROUNDUP(MAX(BH47-BH46,0)/2,0)/1440)</f>
        <v>0.54236111111111074</v>
      </c>
      <c r="L47" s="147">
        <v>0.52986111111111078</v>
      </c>
      <c r="M47" s="162">
        <f t="shared" si="7"/>
        <v>0.38194444444444436</v>
      </c>
      <c r="N47" s="55">
        <f t="shared" si="8"/>
        <v>0.5625</v>
      </c>
      <c r="O47" s="13" t="s">
        <v>15</v>
      </c>
      <c r="P47" s="109" t="str">
        <f t="shared" si="9"/>
        <v>Mixed Masters 8+</v>
      </c>
      <c r="Q47" s="30" t="s">
        <v>77</v>
      </c>
      <c r="R47" s="59">
        <f t="shared" si="10"/>
        <v>2</v>
      </c>
      <c r="S47" s="60">
        <f t="shared" si="11"/>
        <v>0.66666666666666663</v>
      </c>
      <c r="T47" s="14" t="s">
        <v>90</v>
      </c>
      <c r="U47" s="14" t="s">
        <v>8</v>
      </c>
      <c r="V47" s="14"/>
      <c r="W47" s="14" t="s">
        <v>3</v>
      </c>
      <c r="X47" s="15"/>
      <c r="Y47" s="48">
        <f>SUM(R$3:R47)</f>
        <v>497</v>
      </c>
      <c r="Z47" s="50">
        <f t="shared" si="1"/>
        <v>18</v>
      </c>
      <c r="AA47" s="62">
        <f>SUM(Z$3:Z47)</f>
        <v>2315</v>
      </c>
      <c r="AB47" s="41">
        <v>2</v>
      </c>
      <c r="AC47" s="41">
        <f t="shared" si="30"/>
        <v>18</v>
      </c>
      <c r="AD47" s="16"/>
      <c r="AE47" s="16" t="str">
        <f t="shared" si="12"/>
        <v/>
      </c>
      <c r="AF47" s="109">
        <v>45</v>
      </c>
      <c r="AG47" s="109"/>
      <c r="AH47" s="109"/>
      <c r="AI47" s="114" t="s">
        <v>256</v>
      </c>
      <c r="AJ47" s="110">
        <v>2</v>
      </c>
      <c r="AK47" s="92">
        <v>2</v>
      </c>
      <c r="AL47" s="3" t="str">
        <f t="shared" si="13"/>
        <v>$aevents[45] = array('45','MO136','12:43','Mixed 8+','Y','num'=&gt;999);</v>
      </c>
      <c r="AO47" s="36"/>
      <c r="AP47" s="36"/>
      <c r="AU47" s="3" t="str">
        <f t="shared" si="14"/>
        <v>Mixed 8+</v>
      </c>
      <c r="AV47" s="3" t="str">
        <f t="shared" si="15"/>
        <v>Mixed Masters 8+</v>
      </c>
      <c r="AY47" s="118"/>
      <c r="BC47" s="138" t="s">
        <v>374</v>
      </c>
      <c r="BD47" s="139">
        <v>1.7152777777777777E-2</v>
      </c>
      <c r="BE47" s="139">
        <v>2.0937499999999998E-2</v>
      </c>
      <c r="BG47" s="128">
        <f t="shared" si="40"/>
        <v>1.9045138888888889E-2</v>
      </c>
      <c r="BH47" s="144">
        <f t="shared" si="17"/>
        <v>3.4988461538461548</v>
      </c>
      <c r="BI47" s="144">
        <f t="shared" si="18"/>
        <v>1.9511538461538431</v>
      </c>
    </row>
    <row r="48" spans="1:61" s="5" customFormat="1" ht="12" customHeight="1" thickBot="1">
      <c r="A48" s="53">
        <f t="shared" si="3"/>
        <v>46</v>
      </c>
      <c r="B48" s="165" t="s">
        <v>158</v>
      </c>
      <c r="C48" s="170">
        <f t="shared" si="0"/>
        <v>0.46875000000000006</v>
      </c>
      <c r="D48" s="171">
        <f t="shared" si="4"/>
        <v>0.48263888888888895</v>
      </c>
      <c r="E48" s="168">
        <f t="shared" si="19"/>
        <v>0</v>
      </c>
      <c r="F48" s="130">
        <f t="shared" si="49"/>
        <v>0</v>
      </c>
      <c r="G48" s="130">
        <f t="shared" si="50"/>
        <v>0</v>
      </c>
      <c r="H48" s="131"/>
      <c r="I48" s="130">
        <f t="shared" si="20"/>
        <v>6.9444444444444447E-4</v>
      </c>
      <c r="J48" s="18"/>
      <c r="K48" s="158">
        <f>K47+I48+J48+MAX(0,ROUNDUP(MAX(BH48-BH47,0)/2,0)/1440)</f>
        <v>0.54305555555555518</v>
      </c>
      <c r="L48" s="147">
        <v>0.53055555555555522</v>
      </c>
      <c r="M48" s="162">
        <f t="shared" si="7"/>
        <v>0.38194444444444436</v>
      </c>
      <c r="N48" s="55">
        <f t="shared" si="8"/>
        <v>0.5625</v>
      </c>
      <c r="O48" s="13" t="s">
        <v>398</v>
      </c>
      <c r="P48" s="109" t="str">
        <f t="shared" si="9"/>
        <v>Mens Jr 8+ B</v>
      </c>
      <c r="Q48" s="30" t="s">
        <v>77</v>
      </c>
      <c r="R48" s="59">
        <f t="shared" si="10"/>
        <v>27</v>
      </c>
      <c r="S48" s="60">
        <f t="shared" si="11"/>
        <v>9</v>
      </c>
      <c r="T48" s="14" t="s">
        <v>91</v>
      </c>
      <c r="U48" s="14" t="s">
        <v>5</v>
      </c>
      <c r="V48" s="14"/>
      <c r="W48" s="14" t="s">
        <v>7</v>
      </c>
      <c r="X48" s="15"/>
      <c r="Y48" s="48">
        <f>SUM(R$3:R48)</f>
        <v>524</v>
      </c>
      <c r="Z48" s="50">
        <f t="shared" si="1"/>
        <v>135</v>
      </c>
      <c r="AA48" s="62">
        <f>SUM(Z$3:Z48)</f>
        <v>2450</v>
      </c>
      <c r="AB48" s="41">
        <v>8</v>
      </c>
      <c r="AC48" s="41">
        <f t="shared" si="30"/>
        <v>40</v>
      </c>
      <c r="AD48" s="16"/>
      <c r="AE48" s="16" t="str">
        <f t="shared" si="12"/>
        <v/>
      </c>
      <c r="AF48" s="111">
        <v>46</v>
      </c>
      <c r="AG48" s="111"/>
      <c r="AH48" s="111"/>
      <c r="AI48" s="113" t="s">
        <v>298</v>
      </c>
      <c r="AJ48" s="112">
        <v>27</v>
      </c>
      <c r="AK48" s="91">
        <v>8</v>
      </c>
      <c r="AL48" s="3" t="str">
        <f t="shared" si="13"/>
        <v>$aevents[46] = array('46','MM137','12:44','M Junior 8+ B','Y','num'=&gt;999);</v>
      </c>
      <c r="AO48" s="36"/>
      <c r="AP48" s="36"/>
      <c r="AU48" s="3" t="str">
        <f t="shared" ref="AU48:AU56" si="60">O49</f>
        <v>M Masters 4+</v>
      </c>
      <c r="AV48" s="3" t="str">
        <f t="shared" si="15"/>
        <v>Mens Jr 8+ B</v>
      </c>
      <c r="AY48" s="118"/>
      <c r="BC48" s="138" t="s">
        <v>375</v>
      </c>
      <c r="BD48" s="139">
        <v>1.8379629629629628E-2</v>
      </c>
      <c r="BE48" s="139">
        <v>2.4432870370370369E-2</v>
      </c>
      <c r="BG48" s="128">
        <f t="shared" si="40"/>
        <v>2.1406249999999998E-2</v>
      </c>
      <c r="BH48" s="144">
        <f t="shared" si="17"/>
        <v>1.73217948717949</v>
      </c>
      <c r="BI48" s="144">
        <f t="shared" si="18"/>
        <v>6.9844871794871768</v>
      </c>
    </row>
    <row r="49" spans="1:61" s="5" customFormat="1" ht="12" customHeight="1" thickBot="1">
      <c r="A49" s="53">
        <f t="shared" si="3"/>
        <v>47</v>
      </c>
      <c r="B49" s="165" t="s">
        <v>159</v>
      </c>
      <c r="C49" s="170">
        <f t="shared" si="0"/>
        <v>0.47916666666666669</v>
      </c>
      <c r="D49" s="171">
        <f t="shared" si="4"/>
        <v>0.49305555555555558</v>
      </c>
      <c r="E49" s="168">
        <f t="shared" si="19"/>
        <v>1.3888888888888888E-2</v>
      </c>
      <c r="F49" s="130">
        <f t="shared" si="49"/>
        <v>0</v>
      </c>
      <c r="G49" s="130">
        <f t="shared" si="50"/>
        <v>0</v>
      </c>
      <c r="H49" s="131"/>
      <c r="I49" s="130">
        <f t="shared" si="20"/>
        <v>6.2500000000000003E-3</v>
      </c>
      <c r="J49" s="18"/>
      <c r="K49" s="158">
        <f>K48+I49+J49+MAX(0,ROUNDUP(MAX(BH49-BH48,0)/2,0)/1440)</f>
        <v>0.54930555555555516</v>
      </c>
      <c r="L49" s="147">
        <v>0.5368055555555552</v>
      </c>
      <c r="M49" s="162">
        <f t="shared" si="7"/>
        <v>0.39583333333333326</v>
      </c>
      <c r="N49" s="55">
        <f t="shared" si="8"/>
        <v>0.57291666666666663</v>
      </c>
      <c r="O49" s="13" t="s">
        <v>52</v>
      </c>
      <c r="P49" s="109" t="str">
        <f t="shared" si="9"/>
        <v>Mens Masters 4+</v>
      </c>
      <c r="Q49" s="30" t="s">
        <v>77</v>
      </c>
      <c r="R49" s="59">
        <f t="shared" si="10"/>
        <v>10</v>
      </c>
      <c r="S49" s="60">
        <f t="shared" si="11"/>
        <v>3.3333333333333335</v>
      </c>
      <c r="T49" s="14" t="s">
        <v>70</v>
      </c>
      <c r="U49" s="21" t="s">
        <v>8</v>
      </c>
      <c r="V49" s="21"/>
      <c r="W49" s="21" t="s">
        <v>3</v>
      </c>
      <c r="X49" s="86"/>
      <c r="Y49" s="48">
        <f>SUM(R$3:R49)</f>
        <v>534</v>
      </c>
      <c r="Z49" s="50">
        <f t="shared" si="1"/>
        <v>20</v>
      </c>
      <c r="AA49" s="62">
        <f>SUM(Z$3:Z49)</f>
        <v>2470</v>
      </c>
      <c r="AB49" s="41">
        <v>3</v>
      </c>
      <c r="AC49" s="41">
        <f t="shared" si="30"/>
        <v>6</v>
      </c>
      <c r="AD49" s="16"/>
      <c r="AE49" s="16" t="str">
        <f t="shared" si="12"/>
        <v/>
      </c>
      <c r="AF49" s="109">
        <v>47</v>
      </c>
      <c r="AG49" s="109"/>
      <c r="AH49" s="109"/>
      <c r="AI49" s="114" t="s">
        <v>257</v>
      </c>
      <c r="AJ49" s="110">
        <v>10</v>
      </c>
      <c r="AK49" s="92">
        <v>3</v>
      </c>
      <c r="AL49" s="3" t="str">
        <f t="shared" si="13"/>
        <v>$aevents[47] = array('47','MO138','12:53','M Masters 4+','Y','num'=&gt;999);</v>
      </c>
      <c r="AO49" s="36"/>
      <c r="AP49" s="36"/>
      <c r="AU49" s="3" t="str">
        <f t="shared" si="60"/>
        <v>Mixed 2x</v>
      </c>
      <c r="AV49" s="3" t="str">
        <f t="shared" si="15"/>
        <v>Mens Masters 4+</v>
      </c>
      <c r="AY49" s="118"/>
      <c r="BC49" s="138" t="s">
        <v>376</v>
      </c>
      <c r="BD49" s="139">
        <v>1.9143518518518518E-2</v>
      </c>
      <c r="BE49" s="139">
        <v>2.210648148148148E-2</v>
      </c>
      <c r="BG49" s="128">
        <f t="shared" si="40"/>
        <v>2.0624999999999998E-2</v>
      </c>
      <c r="BH49" s="144">
        <f t="shared" si="17"/>
        <v>0.6321794871794878</v>
      </c>
      <c r="BI49" s="144">
        <f t="shared" si="18"/>
        <v>3.634487179487178</v>
      </c>
    </row>
    <row r="50" spans="1:61" s="4" customFormat="1" ht="12" customHeight="1" thickBot="1">
      <c r="A50" s="53">
        <f t="shared" si="3"/>
        <v>48</v>
      </c>
      <c r="B50" s="165" t="s">
        <v>160</v>
      </c>
      <c r="C50" s="170">
        <f t="shared" si="0"/>
        <v>0.47916666666666669</v>
      </c>
      <c r="D50" s="171">
        <f t="shared" si="4"/>
        <v>0.49305555555555558</v>
      </c>
      <c r="E50" s="168">
        <f t="shared" si="19"/>
        <v>0</v>
      </c>
      <c r="F50" s="130">
        <f t="shared" si="49"/>
        <v>0</v>
      </c>
      <c r="G50" s="130">
        <f t="shared" si="50"/>
        <v>0</v>
      </c>
      <c r="H50" s="131"/>
      <c r="I50" s="130">
        <f t="shared" si="20"/>
        <v>2.7777777777777779E-3</v>
      </c>
      <c r="J50" s="18"/>
      <c r="K50" s="158">
        <f>K49+I50+J50+MAX(0,ROUNDUP(MAX(BH50-BH49,0)/2,0)/1440)</f>
        <v>0.55347222222222181</v>
      </c>
      <c r="L50" s="147">
        <v>0.53958333333333297</v>
      </c>
      <c r="M50" s="162">
        <f t="shared" si="7"/>
        <v>0.39583333333333326</v>
      </c>
      <c r="N50" s="55">
        <f t="shared" si="8"/>
        <v>0.57291666666666663</v>
      </c>
      <c r="O50" s="13" t="s">
        <v>9</v>
      </c>
      <c r="P50" s="109" t="str">
        <f t="shared" si="9"/>
        <v>Mixed Masters 2x</v>
      </c>
      <c r="Q50" s="30"/>
      <c r="R50" s="59">
        <f t="shared" si="10"/>
        <v>6</v>
      </c>
      <c r="S50" s="60">
        <f t="shared" si="11"/>
        <v>2</v>
      </c>
      <c r="T50" s="14" t="s">
        <v>88</v>
      </c>
      <c r="U50" s="14" t="s">
        <v>6</v>
      </c>
      <c r="V50" s="14"/>
      <c r="W50" s="14" t="s">
        <v>3</v>
      </c>
      <c r="X50" s="15"/>
      <c r="Y50" s="48">
        <f>SUM(R$3:R50)</f>
        <v>540</v>
      </c>
      <c r="Z50" s="50">
        <f t="shared" si="1"/>
        <v>6</v>
      </c>
      <c r="AA50" s="62">
        <f>SUM(Z$3:Z50)</f>
        <v>2476</v>
      </c>
      <c r="AB50" s="41">
        <v>3</v>
      </c>
      <c r="AC50" s="41">
        <f t="shared" si="30"/>
        <v>3</v>
      </c>
      <c r="AD50" s="16"/>
      <c r="AE50" s="16" t="str">
        <f t="shared" si="12"/>
        <v/>
      </c>
      <c r="AF50" s="111">
        <v>48</v>
      </c>
      <c r="AG50" s="111"/>
      <c r="AH50" s="111"/>
      <c r="AI50" s="113" t="s">
        <v>258</v>
      </c>
      <c r="AJ50" s="112">
        <v>6</v>
      </c>
      <c r="AK50" s="91">
        <v>3</v>
      </c>
      <c r="AL50" s="3" t="str">
        <f t="shared" si="13"/>
        <v>$aevents[48] = array('48','WO139','12:57','Mixed 2x','','num'=&gt;999);</v>
      </c>
      <c r="AO50" s="35"/>
      <c r="AP50" s="35"/>
      <c r="AU50" s="3" t="str">
        <f t="shared" si="60"/>
        <v>W Open 1x</v>
      </c>
      <c r="AV50" s="3" t="str">
        <f t="shared" si="15"/>
        <v>Mixed Masters 2x</v>
      </c>
      <c r="AY50" s="117"/>
      <c r="BC50" s="138" t="s">
        <v>377</v>
      </c>
      <c r="BD50" s="139">
        <v>1.7407407407407406E-2</v>
      </c>
      <c r="BE50" s="139">
        <v>2.1875000000000002E-2</v>
      </c>
      <c r="BG50" s="128">
        <f t="shared" si="40"/>
        <v>1.9641203703703702E-2</v>
      </c>
      <c r="BH50" s="144">
        <f t="shared" si="17"/>
        <v>3.132179487179489</v>
      </c>
      <c r="BI50" s="144">
        <f t="shared" si="18"/>
        <v>3.3011538461538494</v>
      </c>
    </row>
    <row r="51" spans="1:61" s="4" customFormat="1" ht="12" customHeight="1" thickBot="1">
      <c r="A51" s="53">
        <f t="shared" si="3"/>
        <v>49</v>
      </c>
      <c r="B51" s="165" t="s">
        <v>163</v>
      </c>
      <c r="C51" s="170">
        <f t="shared" si="0"/>
        <v>0.47916666666666669</v>
      </c>
      <c r="D51" s="171">
        <f t="shared" si="4"/>
        <v>0.49305555555555558</v>
      </c>
      <c r="E51" s="168">
        <f t="shared" si="19"/>
        <v>0</v>
      </c>
      <c r="F51" s="130">
        <f t="shared" si="49"/>
        <v>0</v>
      </c>
      <c r="G51" s="130">
        <f t="shared" si="50"/>
        <v>0</v>
      </c>
      <c r="H51" s="131"/>
      <c r="I51" s="130">
        <f t="shared" si="20"/>
        <v>1.3888888888888889E-3</v>
      </c>
      <c r="J51" s="12"/>
      <c r="K51" s="158">
        <f>K50+I51+J51+MAX(0,ROUNDUP(MAX(BH51-BH50,0)/2,0)/1440)</f>
        <v>0.55486111111111069</v>
      </c>
      <c r="L51" s="147">
        <v>0.54097222222222185</v>
      </c>
      <c r="M51" s="162">
        <f t="shared" si="7"/>
        <v>0.39583333333333326</v>
      </c>
      <c r="N51" s="55">
        <f t="shared" si="8"/>
        <v>0.57291666666666663</v>
      </c>
      <c r="O51" s="13" t="s">
        <v>47</v>
      </c>
      <c r="P51" s="109" t="str">
        <f t="shared" si="9"/>
        <v>Womens Open 1x</v>
      </c>
      <c r="Q51" s="30"/>
      <c r="R51" s="59">
        <f t="shared" si="10"/>
        <v>3</v>
      </c>
      <c r="S51" s="60">
        <f t="shared" si="11"/>
        <v>1</v>
      </c>
      <c r="T51" s="14" t="s">
        <v>88</v>
      </c>
      <c r="U51" s="21" t="s">
        <v>6</v>
      </c>
      <c r="V51" s="21"/>
      <c r="W51" s="21" t="s">
        <v>13</v>
      </c>
      <c r="X51" s="86"/>
      <c r="Y51" s="48">
        <f>SUM(R$3:R51)</f>
        <v>543</v>
      </c>
      <c r="Z51" s="50">
        <f t="shared" si="1"/>
        <v>3</v>
      </c>
      <c r="AA51" s="62">
        <f>SUM(Z$3:Z51)</f>
        <v>2479</v>
      </c>
      <c r="AB51" s="41">
        <v>3</v>
      </c>
      <c r="AC51" s="41">
        <f>AB51*VLOOKUP(T51,BOATCLASS,2)</f>
        <v>3</v>
      </c>
      <c r="AD51" s="16"/>
      <c r="AE51" s="16" t="str">
        <f>IF(INT(M51*24)&lt;&gt;INT(M38*24),INT(M51*24),"")</f>
        <v/>
      </c>
      <c r="AF51" s="109">
        <v>49</v>
      </c>
      <c r="AG51" s="109"/>
      <c r="AH51" s="109"/>
      <c r="AI51" s="114" t="s">
        <v>259</v>
      </c>
      <c r="AJ51" s="110">
        <v>3</v>
      </c>
      <c r="AK51" s="92">
        <v>3</v>
      </c>
      <c r="AL51" s="3" t="str">
        <f t="shared" si="13"/>
        <v>$aevents[49] = array('49','WC142','12:59','W Open 1x','','num'=&gt;999);</v>
      </c>
      <c r="AO51" s="35"/>
      <c r="AP51" s="35"/>
      <c r="AU51" s="3" t="str">
        <f t="shared" si="60"/>
        <v>W Club 1x **</v>
      </c>
      <c r="AV51" s="3" t="str">
        <f t="shared" si="15"/>
        <v>Womens Open 1x</v>
      </c>
      <c r="AY51" s="117"/>
      <c r="BC51" s="138" t="s">
        <v>378</v>
      </c>
      <c r="BD51" s="139">
        <v>1.9490740740740743E-2</v>
      </c>
      <c r="BE51" s="139">
        <v>2.2060185185185183E-2</v>
      </c>
      <c r="BG51" s="128">
        <f t="shared" si="40"/>
        <v>2.0775462962962961E-2</v>
      </c>
      <c r="BH51" s="144">
        <f t="shared" si="17"/>
        <v>0.13217948717948458</v>
      </c>
      <c r="BI51" s="144">
        <f t="shared" si="18"/>
        <v>3.5678205128205094</v>
      </c>
    </row>
    <row r="52" spans="1:61" s="4" customFormat="1" ht="12" customHeight="1" thickBot="1">
      <c r="A52" s="53">
        <f t="shared" si="3"/>
        <v>50</v>
      </c>
      <c r="B52" s="165" t="s">
        <v>209</v>
      </c>
      <c r="C52" s="170">
        <f t="shared" si="0"/>
        <v>0.48958333333333331</v>
      </c>
      <c r="D52" s="171">
        <f>C52+(20/1440)</f>
        <v>0.50347222222222221</v>
      </c>
      <c r="E52" s="168">
        <f t="shared" si="19"/>
        <v>0</v>
      </c>
      <c r="F52" s="130">
        <f t="shared" si="49"/>
        <v>0</v>
      </c>
      <c r="G52" s="130">
        <f t="shared" si="50"/>
        <v>1.3888888888888889E-3</v>
      </c>
      <c r="H52" s="131"/>
      <c r="I52" s="130">
        <f t="shared" si="20"/>
        <v>6.9444444444444447E-4</v>
      </c>
      <c r="J52" s="12"/>
      <c r="K52" s="158">
        <f>K51+I52+J52+MAX(0,ROUNDUP(MAX(BH52-BH51,0)/2,0)/1440)</f>
        <v>0.55555555555555514</v>
      </c>
      <c r="L52" s="147">
        <v>0.54305555555555518</v>
      </c>
      <c r="M52" s="162">
        <f t="shared" si="7"/>
        <v>0.39583333333333326</v>
      </c>
      <c r="N52" s="55">
        <f t="shared" si="8"/>
        <v>0.58333333333333326</v>
      </c>
      <c r="O52" s="13" t="s">
        <v>60</v>
      </c>
      <c r="P52" s="109" t="str">
        <f t="shared" si="9"/>
        <v>Womens Club 1x</v>
      </c>
      <c r="Q52" s="30"/>
      <c r="R52" s="59">
        <f t="shared" si="10"/>
        <v>1</v>
      </c>
      <c r="S52" s="60">
        <f t="shared" si="11"/>
        <v>0.33333333333333331</v>
      </c>
      <c r="T52" s="14" t="s">
        <v>88</v>
      </c>
      <c r="U52" s="21" t="s">
        <v>5</v>
      </c>
      <c r="V52" s="21"/>
      <c r="W52" s="21" t="s">
        <v>12</v>
      </c>
      <c r="X52" s="86"/>
      <c r="Y52" s="48">
        <f>SUM(R$3:R52)</f>
        <v>544</v>
      </c>
      <c r="Z52" s="50">
        <f t="shared" ref="Z52" si="61">R52*VLOOKUP(T52,BOATCLASS,2)</f>
        <v>1</v>
      </c>
      <c r="AA52" s="62">
        <f>SUM(Z$3:Z52)</f>
        <v>2480</v>
      </c>
      <c r="AB52" s="41">
        <v>6</v>
      </c>
      <c r="AC52" s="41">
        <f>AB52*VLOOKUP(T52,BOATCLASS,2)</f>
        <v>6</v>
      </c>
      <c r="AD52" s="16"/>
      <c r="AE52" s="16" t="str">
        <f>IF(INT(M52*24)&lt;&gt;INT(M39*24),INT(M52*24),"")</f>
        <v/>
      </c>
      <c r="AF52" s="111">
        <v>50</v>
      </c>
      <c r="AG52" s="111"/>
      <c r="AH52" s="111"/>
      <c r="AI52" s="113" t="s">
        <v>262</v>
      </c>
      <c r="AJ52" s="112">
        <v>1</v>
      </c>
      <c r="AK52" s="91">
        <v>6</v>
      </c>
      <c r="AL52" s="3" t="str">
        <f t="shared" si="13"/>
        <v>$aevents[50] = array('50','MJ172','13:02','W Club 1x **','','num'=&gt;999);</v>
      </c>
      <c r="AO52" s="35"/>
      <c r="AP52" s="35"/>
      <c r="AU52" s="3" t="str">
        <f t="shared" si="60"/>
        <v>M Jr 1x</v>
      </c>
      <c r="AV52" s="3" t="str">
        <f t="shared" ref="AV52" si="62">AI52</f>
        <v>Womens Club 1x</v>
      </c>
      <c r="AY52" s="117"/>
      <c r="BC52" s="138" t="s">
        <v>379</v>
      </c>
      <c r="BD52" s="139">
        <v>2.1111111111111108E-2</v>
      </c>
      <c r="BE52" s="139">
        <v>2.3124999999999996E-2</v>
      </c>
      <c r="BG52" s="128">
        <f t="shared" si="40"/>
        <v>2.2118055555555551E-2</v>
      </c>
      <c r="BH52" s="144">
        <f t="shared" si="17"/>
        <v>-2.2011538461538422</v>
      </c>
      <c r="BI52" s="144">
        <f t="shared" si="18"/>
        <v>5.1011538461538404</v>
      </c>
    </row>
    <row r="53" spans="1:61" s="4" customFormat="1" ht="12" customHeight="1" thickBot="1">
      <c r="A53" s="53">
        <f t="shared" si="3"/>
        <v>51</v>
      </c>
      <c r="B53" s="165" t="s">
        <v>162</v>
      </c>
      <c r="C53" s="170">
        <f t="shared" si="0"/>
        <v>0.48958333333333331</v>
      </c>
      <c r="D53" s="171">
        <f>C53+(20/1440)</f>
        <v>0.50347222222222221</v>
      </c>
      <c r="E53" s="168">
        <f t="shared" si="19"/>
        <v>0</v>
      </c>
      <c r="F53" s="130">
        <f t="shared" si="49"/>
        <v>0</v>
      </c>
      <c r="G53" s="130">
        <f t="shared" si="50"/>
        <v>0</v>
      </c>
      <c r="H53" s="131"/>
      <c r="I53" s="130">
        <f t="shared" si="20"/>
        <v>6.9444444444444447E-4</v>
      </c>
      <c r="J53" s="12"/>
      <c r="K53" s="158">
        <f>K52+I53+J53+MAX(0,ROUNDUP(MAX(BH53-BH52,0)/2,0)/1440)</f>
        <v>0.55902777777777735</v>
      </c>
      <c r="L53" s="147">
        <v>0.54374999999999962</v>
      </c>
      <c r="M53" s="162">
        <f t="shared" si="7"/>
        <v>0.39583333333333326</v>
      </c>
      <c r="N53" s="55">
        <f t="shared" si="8"/>
        <v>0.58333333333333326</v>
      </c>
      <c r="O53" s="13" t="s">
        <v>210</v>
      </c>
      <c r="P53" s="109" t="str">
        <f t="shared" si="9"/>
        <v>Mens Jr 1x</v>
      </c>
      <c r="Q53" s="30"/>
      <c r="R53" s="59">
        <f t="shared" si="10"/>
        <v>10</v>
      </c>
      <c r="S53" s="60">
        <f t="shared" si="11"/>
        <v>3.3333333333333335</v>
      </c>
      <c r="T53" s="14" t="s">
        <v>88</v>
      </c>
      <c r="U53" s="21" t="s">
        <v>6</v>
      </c>
      <c r="V53" s="21" t="s">
        <v>68</v>
      </c>
      <c r="W53" s="21" t="s">
        <v>12</v>
      </c>
      <c r="X53" s="86"/>
      <c r="Y53" s="48">
        <f>SUM(R$3:R53)</f>
        <v>554</v>
      </c>
      <c r="Z53" s="50">
        <f>R53*VLOOKUP(T53,BOATCLASS,2)</f>
        <v>10</v>
      </c>
      <c r="AA53" s="62">
        <f>SUM(Z$3:Z53)</f>
        <v>2490</v>
      </c>
      <c r="AB53" s="41">
        <v>5</v>
      </c>
      <c r="AC53" s="41"/>
      <c r="AD53" s="16"/>
      <c r="AE53" s="16"/>
      <c r="AF53" s="109">
        <v>51</v>
      </c>
      <c r="AG53" s="109"/>
      <c r="AH53" s="109"/>
      <c r="AI53" s="114" t="s">
        <v>289</v>
      </c>
      <c r="AJ53" s="110">
        <v>10</v>
      </c>
      <c r="AK53" s="92">
        <v>5</v>
      </c>
      <c r="AL53" s="3" t="str">
        <f t="shared" si="13"/>
        <v>$aevents[51] = array('51','WJ141','13:03','M Jr 1x','','num'=&gt;999);</v>
      </c>
      <c r="AO53" s="35"/>
      <c r="AP53" s="35"/>
      <c r="AU53" s="3" t="str">
        <f t="shared" si="60"/>
        <v xml:space="preserve">W Jr Ltwt 1x </v>
      </c>
      <c r="AV53" s="3" t="str">
        <f>AI53</f>
        <v>Mens Jr 1x</v>
      </c>
      <c r="AY53" s="117"/>
      <c r="BC53" s="138" t="s">
        <v>380</v>
      </c>
      <c r="BD53" s="139">
        <v>1.6030092592592592E-2</v>
      </c>
      <c r="BE53" s="139">
        <v>1.7719907407407406E-2</v>
      </c>
      <c r="BG53" s="128">
        <f t="shared" si="40"/>
        <v>1.6875000000000001E-2</v>
      </c>
      <c r="BH53" s="144">
        <f t="shared" si="17"/>
        <v>5.1155128205128211</v>
      </c>
      <c r="BI53" s="144">
        <f t="shared" si="18"/>
        <v>-2.6821794871794884</v>
      </c>
    </row>
    <row r="54" spans="1:61" s="6" customFormat="1" ht="12" customHeight="1" thickBot="1">
      <c r="A54" s="53">
        <f t="shared" si="3"/>
        <v>52</v>
      </c>
      <c r="B54" s="165" t="s">
        <v>164</v>
      </c>
      <c r="C54" s="170">
        <f t="shared" si="0"/>
        <v>0.48958333333333331</v>
      </c>
      <c r="D54" s="171">
        <f t="shared" si="4"/>
        <v>0.50347222222222221</v>
      </c>
      <c r="E54" s="168">
        <f t="shared" si="19"/>
        <v>0</v>
      </c>
      <c r="F54" s="130">
        <f t="shared" si="49"/>
        <v>0</v>
      </c>
      <c r="G54" s="130">
        <f t="shared" si="50"/>
        <v>0</v>
      </c>
      <c r="H54" s="131"/>
      <c r="I54" s="130">
        <f t="shared" si="20"/>
        <v>2.7777777777777779E-3</v>
      </c>
      <c r="J54" s="12"/>
      <c r="K54" s="158">
        <f>K53+I54+J54+MAX(0,ROUNDUP(MAX(BH54-BH53,0)/2,0)/1440)</f>
        <v>0.56180555555555511</v>
      </c>
      <c r="L54" s="147">
        <v>0.54652777777777739</v>
      </c>
      <c r="M54" s="162">
        <f t="shared" si="7"/>
        <v>0.39583333333333326</v>
      </c>
      <c r="N54" s="55">
        <f t="shared" si="8"/>
        <v>0.58333333333333326</v>
      </c>
      <c r="O54" s="13" t="s">
        <v>114</v>
      </c>
      <c r="P54" s="109" t="str">
        <f t="shared" si="9"/>
        <v>Womens Jr Ltwt 1x</v>
      </c>
      <c r="Q54" s="30"/>
      <c r="R54" s="59">
        <f t="shared" si="10"/>
        <v>3</v>
      </c>
      <c r="S54" s="60">
        <f t="shared" si="11"/>
        <v>1</v>
      </c>
      <c r="T54" s="14" t="s">
        <v>88</v>
      </c>
      <c r="U54" s="14" t="s">
        <v>6</v>
      </c>
      <c r="V54" s="14"/>
      <c r="W54" s="14" t="s">
        <v>2</v>
      </c>
      <c r="X54" s="15"/>
      <c r="Y54" s="48">
        <f>SUM(R$3:R54)</f>
        <v>557</v>
      </c>
      <c r="Z54" s="50">
        <f t="shared" si="1"/>
        <v>3</v>
      </c>
      <c r="AA54" s="62">
        <f>SUM(Z$3:Z54)</f>
        <v>2493</v>
      </c>
      <c r="AB54" s="41">
        <v>6</v>
      </c>
      <c r="AC54" s="41">
        <f>AB54*VLOOKUP(T54,BOATCLASS,2)</f>
        <v>6</v>
      </c>
      <c r="AD54" s="71"/>
      <c r="AE54" s="16" t="str">
        <f>IF(INT(M54*24)&lt;&gt;INT(M51*24),INT(M54*24),"")</f>
        <v/>
      </c>
      <c r="AF54" s="111">
        <v>52</v>
      </c>
      <c r="AG54" s="111"/>
      <c r="AH54" s="111"/>
      <c r="AI54" s="113" t="s">
        <v>261</v>
      </c>
      <c r="AJ54" s="112">
        <v>3</v>
      </c>
      <c r="AK54" s="91">
        <v>6</v>
      </c>
      <c r="AL54" s="3" t="str">
        <f t="shared" si="13"/>
        <v>$aevents[52] = array('52','WN143','13:07','W Jr Ltwt 1x ','','num'=&gt;999);</v>
      </c>
      <c r="AO54" s="37"/>
      <c r="AP54" s="37"/>
      <c r="AR54" s="4"/>
      <c r="AU54" s="3" t="str">
        <f t="shared" si="60"/>
        <v>W Novice 1x  **</v>
      </c>
      <c r="AV54" s="3" t="str">
        <f t="shared" si="15"/>
        <v>Womens Jr Ltwt 1x</v>
      </c>
      <c r="AY54" s="119"/>
      <c r="BC54" s="138" t="s">
        <v>381</v>
      </c>
      <c r="BD54" s="139">
        <v>1.6203703703703703E-2</v>
      </c>
      <c r="BE54" s="139">
        <v>1.8263888888888889E-2</v>
      </c>
      <c r="BG54" s="128">
        <f t="shared" si="40"/>
        <v>1.7233796296296296E-2</v>
      </c>
      <c r="BH54" s="144">
        <f t="shared" si="17"/>
        <v>4.865512820512822</v>
      </c>
      <c r="BI54" s="144">
        <f t="shared" si="18"/>
        <v>-1.8988461538461543</v>
      </c>
    </row>
    <row r="55" spans="1:61" s="5" customFormat="1" ht="12" customHeight="1" thickBot="1">
      <c r="A55" s="53">
        <f t="shared" si="3"/>
        <v>53</v>
      </c>
      <c r="B55" s="165" t="s">
        <v>165</v>
      </c>
      <c r="C55" s="170">
        <f t="shared" si="0"/>
        <v>0.48958333333333331</v>
      </c>
      <c r="D55" s="171">
        <f t="shared" ref="D55" si="63">C55+(20/1440)</f>
        <v>0.50347222222222221</v>
      </c>
      <c r="E55" s="168">
        <f t="shared" si="19"/>
        <v>0</v>
      </c>
      <c r="F55" s="130">
        <f t="shared" si="49"/>
        <v>2.7777777777777779E-3</v>
      </c>
      <c r="G55" s="130">
        <f t="shared" si="50"/>
        <v>1.3888888888888889E-3</v>
      </c>
      <c r="H55" s="131"/>
      <c r="I55" s="130">
        <f t="shared" si="20"/>
        <v>6.9444444444444447E-4</v>
      </c>
      <c r="J55" s="18"/>
      <c r="K55" s="158">
        <f>K54+I55+J55+MAX(0,ROUNDUP(MAX(BH55-BH54,0)/2,0)/1440)</f>
        <v>0.56249999999999956</v>
      </c>
      <c r="L55" s="147">
        <v>0.55138888888888848</v>
      </c>
      <c r="M55" s="162">
        <f t="shared" si="7"/>
        <v>0.39583333333333326</v>
      </c>
      <c r="N55" s="55">
        <f t="shared" si="8"/>
        <v>0.58333333333333326</v>
      </c>
      <c r="O55" s="13" t="s">
        <v>61</v>
      </c>
      <c r="P55" s="109" t="str">
        <f t="shared" si="9"/>
        <v>Womens Novice 1x (HS OK)**</v>
      </c>
      <c r="Q55" s="30"/>
      <c r="R55" s="59">
        <f t="shared" si="10"/>
        <v>3</v>
      </c>
      <c r="S55" s="60">
        <f t="shared" si="11"/>
        <v>1</v>
      </c>
      <c r="T55" s="14" t="s">
        <v>91</v>
      </c>
      <c r="U55" s="14" t="s">
        <v>5</v>
      </c>
      <c r="V55" s="14" t="s">
        <v>68</v>
      </c>
      <c r="W55" s="14" t="s">
        <v>3</v>
      </c>
      <c r="X55" s="15"/>
      <c r="Y55" s="48">
        <f>SUM(R$3:R55)</f>
        <v>560</v>
      </c>
      <c r="Z55" s="50">
        <f t="shared" ref="Z55:Z69" si="64">R55*VLOOKUP(T55,BOATCLASS,2)</f>
        <v>15</v>
      </c>
      <c r="AA55" s="62">
        <f>SUM(Z$3:Z55)</f>
        <v>2508</v>
      </c>
      <c r="AB55" s="41">
        <v>3</v>
      </c>
      <c r="AC55" s="41">
        <f>AB55*VLOOKUP(T55,BOATCLASS,2)</f>
        <v>15</v>
      </c>
      <c r="AD55" s="71"/>
      <c r="AE55" s="16"/>
      <c r="AF55" s="109">
        <v>53</v>
      </c>
      <c r="AG55" s="109"/>
      <c r="AH55" s="109"/>
      <c r="AI55" s="114" t="s">
        <v>296</v>
      </c>
      <c r="AJ55" s="110">
        <v>3</v>
      </c>
      <c r="AK55" s="92">
        <v>3</v>
      </c>
      <c r="AL55" s="3" t="str">
        <f t="shared" si="13"/>
        <v>$aevents[53] = array('53','MO144','13:14','W Novice 1x  **','','num'=&gt;999);</v>
      </c>
      <c r="AO55" s="36"/>
      <c r="AP55" s="36"/>
      <c r="AU55" s="3" t="str">
        <f t="shared" si="60"/>
        <v>M Ltwt 4+</v>
      </c>
      <c r="AV55" s="3" t="str">
        <f t="shared" si="15"/>
        <v>Womens Novice 1x (HS OK)**</v>
      </c>
      <c r="AY55" s="118"/>
      <c r="BC55" s="138" t="s">
        <v>382</v>
      </c>
      <c r="BD55" s="139">
        <v>1.8043981481481484E-2</v>
      </c>
      <c r="BE55" s="139">
        <v>2.1423611111111112E-2</v>
      </c>
      <c r="BG55" s="128">
        <f t="shared" si="40"/>
        <v>1.9733796296296298E-2</v>
      </c>
      <c r="BH55" s="144">
        <f t="shared" si="17"/>
        <v>2.2155128205128172</v>
      </c>
      <c r="BI55" s="144">
        <f t="shared" si="18"/>
        <v>2.6511538461538473</v>
      </c>
    </row>
    <row r="56" spans="1:61" s="5" customFormat="1" ht="12" customHeight="1" thickBot="1">
      <c r="A56" s="53">
        <f t="shared" si="3"/>
        <v>54</v>
      </c>
      <c r="B56" s="165" t="s">
        <v>166</v>
      </c>
      <c r="C56" s="170">
        <f t="shared" si="0"/>
        <v>0.5</v>
      </c>
      <c r="D56" s="171">
        <f>C56+(20/1440)</f>
        <v>0.51388888888888884</v>
      </c>
      <c r="E56" s="168">
        <f t="shared" si="19"/>
        <v>0</v>
      </c>
      <c r="F56" s="130">
        <f t="shared" si="49"/>
        <v>0</v>
      </c>
      <c r="G56" s="130">
        <f t="shared" si="50"/>
        <v>0</v>
      </c>
      <c r="H56" s="131"/>
      <c r="I56" s="130">
        <f t="shared" si="20"/>
        <v>6.9444444444444447E-4</v>
      </c>
      <c r="J56" s="18"/>
      <c r="K56" s="158">
        <f>K55+I56+J56+MAX(0,ROUNDUP(MAX(BH56-BH55,0)/2,0)/1440)</f>
        <v>0.56527777777777732</v>
      </c>
      <c r="L56" s="147">
        <v>0.55208333333333293</v>
      </c>
      <c r="M56" s="162">
        <f t="shared" si="7"/>
        <v>0.39583333333333326</v>
      </c>
      <c r="N56" s="55">
        <f t="shared" si="8"/>
        <v>0.59375</v>
      </c>
      <c r="O56" s="13" t="s">
        <v>27</v>
      </c>
      <c r="P56" s="109" t="str">
        <f t="shared" si="9"/>
        <v>Mens Ltwt 4+</v>
      </c>
      <c r="Q56" s="30"/>
      <c r="R56" s="59">
        <f t="shared" si="10"/>
        <v>1</v>
      </c>
      <c r="S56" s="60">
        <f t="shared" si="11"/>
        <v>0.33333333333333331</v>
      </c>
      <c r="T56" s="14" t="s">
        <v>91</v>
      </c>
      <c r="U56" s="14" t="s">
        <v>5</v>
      </c>
      <c r="V56" s="14" t="s">
        <v>68</v>
      </c>
      <c r="W56" s="14" t="s">
        <v>12</v>
      </c>
      <c r="X56" s="15"/>
      <c r="Y56" s="48">
        <f>SUM(R$3:R56)</f>
        <v>561</v>
      </c>
      <c r="Z56" s="50">
        <f>R56*VLOOKUP(T56,BOATCLASS,2)</f>
        <v>5</v>
      </c>
      <c r="AA56" s="62">
        <f>SUM(Z$3:Z56)</f>
        <v>2513</v>
      </c>
      <c r="AB56" s="41">
        <v>8</v>
      </c>
      <c r="AC56" s="41"/>
      <c r="AD56" s="16"/>
      <c r="AE56" s="16" t="str">
        <f t="shared" si="12"/>
        <v/>
      </c>
      <c r="AF56" s="111">
        <v>54</v>
      </c>
      <c r="AG56" s="111"/>
      <c r="AH56" s="111"/>
      <c r="AI56" s="113" t="s">
        <v>263</v>
      </c>
      <c r="AJ56" s="112">
        <v>1</v>
      </c>
      <c r="AK56" s="91">
        <v>8</v>
      </c>
      <c r="AL56" s="3" t="str">
        <f t="shared" si="13"/>
        <v>$aevents[54] = array('54','MJ145','13:15','M Ltwt 4+','','num'=&gt;999);</v>
      </c>
      <c r="AO56" s="36"/>
      <c r="AP56" s="36"/>
      <c r="AU56" s="3" t="str">
        <f t="shared" si="60"/>
        <v>M Junior Ltwt 4+</v>
      </c>
      <c r="AV56" s="3" t="str">
        <f t="shared" si="15"/>
        <v>Mens Ltwt 4+</v>
      </c>
      <c r="AY56" s="118"/>
      <c r="BC56" s="138" t="s">
        <v>383</v>
      </c>
      <c r="BD56" s="139">
        <v>1.3981481481481482E-2</v>
      </c>
      <c r="BE56" s="139">
        <v>1.8159722222222219E-2</v>
      </c>
      <c r="BG56" s="128">
        <f t="shared" si="40"/>
        <v>1.607060185185185E-2</v>
      </c>
      <c r="BH56" s="144">
        <f t="shared" si="17"/>
        <v>8.0655128205128204</v>
      </c>
      <c r="BI56" s="144">
        <f t="shared" si="18"/>
        <v>-2.0488461538461578</v>
      </c>
    </row>
    <row r="57" spans="1:61" s="5" customFormat="1" ht="12" customHeight="1" thickBot="1">
      <c r="A57" s="53">
        <f t="shared" si="3"/>
        <v>55</v>
      </c>
      <c r="B57" s="165" t="s">
        <v>167</v>
      </c>
      <c r="C57" s="170">
        <f t="shared" si="0"/>
        <v>0.5</v>
      </c>
      <c r="D57" s="171">
        <f t="shared" si="4"/>
        <v>0.51388888888888884</v>
      </c>
      <c r="E57" s="168">
        <f t="shared" si="19"/>
        <v>0</v>
      </c>
      <c r="F57" s="130">
        <f t="shared" si="49"/>
        <v>0</v>
      </c>
      <c r="G57" s="130">
        <f t="shared" si="50"/>
        <v>0</v>
      </c>
      <c r="H57" s="131"/>
      <c r="I57" s="130">
        <f t="shared" si="20"/>
        <v>6.9444444444444447E-4</v>
      </c>
      <c r="J57" s="18"/>
      <c r="K57" s="158">
        <f>K56+I57+J57+MAX(0,ROUNDUP(MAX(BH57-BH56,0)/2,0)/1440)</f>
        <v>0.56597222222222177</v>
      </c>
      <c r="L57" s="147">
        <v>0.55277777777777737</v>
      </c>
      <c r="M57" s="162">
        <f t="shared" si="7"/>
        <v>0.39583333333333326</v>
      </c>
      <c r="N57" s="55">
        <f t="shared" si="8"/>
        <v>0.59375</v>
      </c>
      <c r="O57" s="13" t="s">
        <v>100</v>
      </c>
      <c r="P57" s="109" t="str">
        <f t="shared" si="9"/>
        <v>Mens Jr Ltwt 4+</v>
      </c>
      <c r="Q57" s="30"/>
      <c r="R57" s="59">
        <f t="shared" si="10"/>
        <v>7</v>
      </c>
      <c r="S57" s="60">
        <f t="shared" si="11"/>
        <v>2.3333333333333335</v>
      </c>
      <c r="T57" s="14" t="s">
        <v>91</v>
      </c>
      <c r="U57" s="14" t="s">
        <v>6</v>
      </c>
      <c r="V57" s="14" t="s">
        <v>68</v>
      </c>
      <c r="W57" s="14" t="s">
        <v>12</v>
      </c>
      <c r="X57" s="15"/>
      <c r="Y57" s="48">
        <f>SUM(R$3:R57)</f>
        <v>568</v>
      </c>
      <c r="Z57" s="50">
        <f t="shared" si="64"/>
        <v>35</v>
      </c>
      <c r="AA57" s="62">
        <f>SUM(Z$3:Z57)</f>
        <v>2548</v>
      </c>
      <c r="AB57" s="41">
        <v>6</v>
      </c>
      <c r="AC57" s="41">
        <f t="shared" ref="AC57:AC70" si="65">AB57*VLOOKUP(T57,BOATCLASS,2)</f>
        <v>30</v>
      </c>
      <c r="AD57" s="16"/>
      <c r="AE57" s="16" t="str">
        <f t="shared" si="12"/>
        <v/>
      </c>
      <c r="AF57" s="109">
        <v>55</v>
      </c>
      <c r="AG57" s="109"/>
      <c r="AH57" s="109"/>
      <c r="AI57" s="114" t="s">
        <v>264</v>
      </c>
      <c r="AJ57" s="110">
        <v>7</v>
      </c>
      <c r="AK57" s="94">
        <v>6</v>
      </c>
      <c r="AL57" s="3" t="str">
        <f t="shared" si="13"/>
        <v>$aevents[55] = array('55','WJ146','13:16','M Junior Ltwt 4+','','num'=&gt;999);</v>
      </c>
      <c r="AO57" s="36"/>
      <c r="AP57" s="36"/>
      <c r="AU57" s="3" t="e">
        <f>#REF!</f>
        <v>#REF!</v>
      </c>
      <c r="AV57" s="3" t="str">
        <f t="shared" si="15"/>
        <v>Mens Jr Ltwt 4+</v>
      </c>
      <c r="AY57" s="118"/>
      <c r="BC57" s="138" t="s">
        <v>384</v>
      </c>
      <c r="BD57" s="139">
        <v>1.7210648148148149E-2</v>
      </c>
      <c r="BE57" s="139">
        <v>2.0613425925925927E-2</v>
      </c>
      <c r="BG57" s="128">
        <f t="shared" si="40"/>
        <v>1.891203703703704E-2</v>
      </c>
      <c r="BH57" s="144">
        <f t="shared" si="17"/>
        <v>3.41551282051282</v>
      </c>
      <c r="BI57" s="144">
        <f t="shared" si="18"/>
        <v>1.4844871794871817</v>
      </c>
    </row>
    <row r="58" spans="1:61" s="27" customFormat="1" ht="12" customHeight="1" thickBot="1">
      <c r="A58" s="81" t="s">
        <v>16</v>
      </c>
      <c r="B58" s="165"/>
      <c r="C58" s="172"/>
      <c r="D58" s="172"/>
      <c r="E58" s="168">
        <f t="shared" si="19"/>
        <v>0</v>
      </c>
      <c r="F58" s="134"/>
      <c r="G58" s="134"/>
      <c r="H58" s="135"/>
      <c r="I58" s="130"/>
      <c r="J58" s="83"/>
      <c r="K58" s="158">
        <f>K57+I58+J58+MAX(0,ROUNDUP(MAX(BH58-BH57,0)/2,0)/1440)</f>
        <v>0.56597222222222177</v>
      </c>
      <c r="L58" s="147">
        <v>0.55277777777777737</v>
      </c>
      <c r="M58" s="162">
        <f t="shared" si="7"/>
        <v>0.39583333333333326</v>
      </c>
      <c r="N58" s="84"/>
      <c r="O58" s="82"/>
      <c r="Q58" s="85"/>
      <c r="R58" s="38"/>
      <c r="S58" s="45"/>
      <c r="T58" s="22"/>
      <c r="U58" s="22"/>
      <c r="V58" s="22"/>
      <c r="W58" s="22"/>
      <c r="X58" s="87"/>
      <c r="Y58" s="48">
        <f>SUM(R$3:R58)</f>
        <v>568</v>
      </c>
      <c r="Z58" s="50"/>
      <c r="AA58" s="62">
        <f>SUM(Z$3:Z58)</f>
        <v>2548</v>
      </c>
      <c r="AB58" s="42"/>
      <c r="AC58" s="42"/>
      <c r="AD58" s="24"/>
      <c r="AE58" s="16" t="str">
        <f>IF(INT(M58*24)&lt;&gt;INT(M54*24),INT(M58*24),"")</f>
        <v/>
      </c>
      <c r="AK58" s="89"/>
      <c r="AL58" s="3" t="str">
        <f t="shared" si="13"/>
        <v>$aevents[LUNCH] = array('LUNCH','','13:16','','','num'=&gt;999);</v>
      </c>
      <c r="AO58" s="38"/>
      <c r="AP58" s="38"/>
      <c r="AR58" s="74"/>
      <c r="AU58" s="3">
        <f>O58</f>
        <v>0</v>
      </c>
      <c r="AV58" s="3"/>
      <c r="AY58" s="120"/>
    </row>
    <row r="59" spans="1:61" s="5" customFormat="1" ht="12" customHeight="1" thickBot="1">
      <c r="A59" s="53">
        <f>AF59</f>
        <v>56</v>
      </c>
      <c r="B59" s="165" t="s">
        <v>302</v>
      </c>
      <c r="C59" s="170">
        <f t="shared" si="0"/>
        <v>0.53125</v>
      </c>
      <c r="D59" s="171">
        <f>C59+(20/1440)</f>
        <v>0.54513888888888884</v>
      </c>
      <c r="E59" s="168">
        <f t="shared" si="19"/>
        <v>0</v>
      </c>
      <c r="F59" s="130"/>
      <c r="G59" s="130"/>
      <c r="H59" s="131"/>
      <c r="I59" s="130">
        <f t="shared" si="20"/>
        <v>0</v>
      </c>
      <c r="J59" s="18">
        <v>3.125E-2</v>
      </c>
      <c r="K59" s="158">
        <f>K58+I59+J59+MAX(0,ROUNDUP(MAX(BH59-BH58,0)/2,0)/1440)</f>
        <v>0.59999999999999953</v>
      </c>
      <c r="L59" s="147">
        <v>0.58402777777777737</v>
      </c>
      <c r="M59" s="162">
        <f t="shared" si="7"/>
        <v>0.42708333333333326</v>
      </c>
      <c r="N59" s="55">
        <f t="shared" si="8"/>
        <v>0.625</v>
      </c>
      <c r="O59" s="13" t="s">
        <v>79</v>
      </c>
      <c r="P59" s="109" t="str">
        <f t="shared" si="9"/>
        <v>Womens Jr Ltwt 4+</v>
      </c>
      <c r="Q59" s="30"/>
      <c r="R59" s="59">
        <f t="shared" si="10"/>
        <v>5</v>
      </c>
      <c r="S59" s="60">
        <f>R59/3</f>
        <v>1.6666666666666667</v>
      </c>
      <c r="T59" s="14" t="s">
        <v>90</v>
      </c>
      <c r="U59" s="14" t="s">
        <v>5</v>
      </c>
      <c r="V59" s="14"/>
      <c r="W59" s="14" t="s">
        <v>12</v>
      </c>
      <c r="X59" s="15"/>
      <c r="Y59" s="48">
        <f>SUM(R$3:R59)</f>
        <v>573</v>
      </c>
      <c r="Z59" s="50">
        <f>R59*VLOOKUP(T59,BOATCLASS,2)</f>
        <v>45</v>
      </c>
      <c r="AA59" s="62">
        <f>SUM(Z$3:Z59)</f>
        <v>2593</v>
      </c>
      <c r="AB59" s="41">
        <v>67</v>
      </c>
      <c r="AC59" s="41">
        <f t="shared" si="65"/>
        <v>603</v>
      </c>
      <c r="AD59" s="71">
        <f>AA59-SUM(AD$3:AD58)</f>
        <v>539</v>
      </c>
      <c r="AE59" s="16">
        <f>IF(INT(M59*24)&lt;&gt;INT(M57*24),INT(M59*24),"")</f>
        <v>10</v>
      </c>
      <c r="AF59" s="111">
        <v>56</v>
      </c>
      <c r="AG59" s="111"/>
      <c r="AH59" s="111"/>
      <c r="AI59" s="113" t="s">
        <v>265</v>
      </c>
      <c r="AJ59" s="112">
        <v>5</v>
      </c>
      <c r="AK59" s="96">
        <v>67</v>
      </c>
      <c r="AL59" s="3" t="str">
        <f t="shared" si="13"/>
        <v>$aevents[56] = array('56','MJ147A','14:01','W Junior Ltwt 4+ (HS)','','num'=&gt;999);</v>
      </c>
      <c r="AO59" s="36"/>
      <c r="AP59" s="36"/>
      <c r="AU59" s="3" t="str">
        <f t="shared" ref="AU59:AU68" si="66">O60</f>
        <v>M Junior 8+  A</v>
      </c>
      <c r="AV59" s="3" t="str">
        <f t="shared" ref="AV59:AV75" si="67">AI60</f>
        <v>Mens Jr 8+ A</v>
      </c>
      <c r="AY59" s="118"/>
      <c r="BC59" s="138" t="s">
        <v>385</v>
      </c>
      <c r="BD59" s="139">
        <v>1.5150462962962963E-2</v>
      </c>
      <c r="BE59" s="139">
        <v>2.0752314814814814E-2</v>
      </c>
      <c r="BG59" s="128">
        <f>AVERAGE(BD59,BE59)</f>
        <v>1.7951388888888888E-2</v>
      </c>
      <c r="BH59" s="144">
        <f>1440*(BG$73-BD59)</f>
        <v>6.3821794871794877</v>
      </c>
      <c r="BI59" s="144">
        <f>1440*(BE59-BG$73)</f>
        <v>1.6844871794871779</v>
      </c>
    </row>
    <row r="60" spans="1:61" s="5" customFormat="1" ht="12" customHeight="1" thickBot="1">
      <c r="A60" s="53">
        <f t="shared" ref="A60:A76" si="68">AF60</f>
        <v>57</v>
      </c>
      <c r="B60" s="165" t="s">
        <v>168</v>
      </c>
      <c r="C60" s="170">
        <f t="shared" si="0"/>
        <v>0.53125</v>
      </c>
      <c r="D60" s="171">
        <f t="shared" si="4"/>
        <v>0.54513888888888884</v>
      </c>
      <c r="E60" s="168">
        <v>0</v>
      </c>
      <c r="F60" s="130">
        <f t="shared" ref="F60:F76" si="69">VLOOKUP("class"&amp;LEFT(T60,1)&amp;LEFT(T59,1),cushionclass,2,FALSE)</f>
        <v>0</v>
      </c>
      <c r="G60" s="130">
        <f t="shared" ref="G60:G76" si="70">VLOOKUP("sex"&amp;LEFT(U60,1)&amp;LEFT(U59,1),cushionsex,2,FALSE)</f>
        <v>0</v>
      </c>
      <c r="H60" s="131"/>
      <c r="I60" s="130">
        <f t="shared" si="20"/>
        <v>1.3888888888888889E-3</v>
      </c>
      <c r="J60" s="18">
        <v>3.472222222222222E-3</v>
      </c>
      <c r="K60" s="158">
        <f>K59+I60+J60+MAX(0,ROUNDUP(MAX(BH60-BH59,0)/2,0)/1440)</f>
        <v>0.60555555555555507</v>
      </c>
      <c r="L60" s="147">
        <v>0.58888888888888846</v>
      </c>
      <c r="M60" s="162">
        <f t="shared" si="7"/>
        <v>0.43055555555555547</v>
      </c>
      <c r="N60" s="55">
        <f t="shared" si="8"/>
        <v>0.625</v>
      </c>
      <c r="O60" s="13" t="s">
        <v>399</v>
      </c>
      <c r="P60" s="109" t="str">
        <f t="shared" si="9"/>
        <v>Mens Jr 8+ A</v>
      </c>
      <c r="Q60" s="30"/>
      <c r="R60" s="59">
        <f t="shared" si="10"/>
        <v>41</v>
      </c>
      <c r="S60" s="60">
        <f t="shared" ref="S60:S76" si="71">R60/3</f>
        <v>13.666666666666666</v>
      </c>
      <c r="T60" s="14" t="s">
        <v>90</v>
      </c>
      <c r="U60" s="14" t="s">
        <v>6</v>
      </c>
      <c r="V60" s="14"/>
      <c r="W60" s="14" t="s">
        <v>2</v>
      </c>
      <c r="X60" s="15"/>
      <c r="Y60" s="48">
        <f>SUM(R$3:R60)</f>
        <v>614</v>
      </c>
      <c r="Z60" s="50">
        <f t="shared" si="64"/>
        <v>369</v>
      </c>
      <c r="AA60" s="62">
        <f>SUM(Z$3:Z60)</f>
        <v>2962</v>
      </c>
      <c r="AB60" s="41">
        <v>9</v>
      </c>
      <c r="AC60" s="41">
        <f t="shared" si="65"/>
        <v>81</v>
      </c>
      <c r="AD60" s="71"/>
      <c r="AE60" s="16" t="str">
        <f t="shared" si="12"/>
        <v/>
      </c>
      <c r="AF60" s="109">
        <v>57</v>
      </c>
      <c r="AG60" s="109"/>
      <c r="AH60" s="109"/>
      <c r="AI60" s="114" t="s">
        <v>297</v>
      </c>
      <c r="AJ60" s="110">
        <v>41</v>
      </c>
      <c r="AK60" s="92">
        <v>9</v>
      </c>
      <c r="AL60" s="3" t="str">
        <f t="shared" si="13"/>
        <v>$aevents[57] = array('57','WN148','14:08','M Junior 8+  A','','num'=&gt;999);</v>
      </c>
      <c r="AO60" s="36"/>
      <c r="AP60" s="36"/>
      <c r="AU60" s="3" t="str">
        <f t="shared" si="66"/>
        <v>W Novice 8+</v>
      </c>
      <c r="AV60" s="3" t="str">
        <f t="shared" si="67"/>
        <v>Womens Novice 8+</v>
      </c>
      <c r="AY60" s="118"/>
      <c r="BC60" s="138" t="s">
        <v>386</v>
      </c>
      <c r="BD60" s="139">
        <v>1.503472222222222E-2</v>
      </c>
      <c r="BE60" s="139">
        <v>2.0335648148148148E-2</v>
      </c>
      <c r="BG60" s="128">
        <f>AVERAGE(BD60,BE60)</f>
        <v>1.7685185185185186E-2</v>
      </c>
      <c r="BH60" s="144">
        <f>1440*(BG$73-BD60)</f>
        <v>6.5488461538461564</v>
      </c>
      <c r="BI60" s="144">
        <f>1440*(BE60-BG$73)</f>
        <v>1.0844871794871791</v>
      </c>
    </row>
    <row r="61" spans="1:61" s="5" customFormat="1" ht="12" customHeight="1" thickBot="1">
      <c r="A61" s="53">
        <f t="shared" si="68"/>
        <v>58</v>
      </c>
      <c r="B61" s="165" t="s">
        <v>169</v>
      </c>
      <c r="C61" s="170">
        <f t="shared" si="0"/>
        <v>0.54166666666666663</v>
      </c>
      <c r="D61" s="171">
        <f t="shared" si="4"/>
        <v>0.55555555555555547</v>
      </c>
      <c r="E61" s="168">
        <f t="shared" si="19"/>
        <v>1.7361111111111112E-2</v>
      </c>
      <c r="F61" s="130">
        <f t="shared" si="69"/>
        <v>0</v>
      </c>
      <c r="G61" s="130">
        <f t="shared" si="70"/>
        <v>0</v>
      </c>
      <c r="H61" s="131"/>
      <c r="I61" s="130">
        <f t="shared" si="20"/>
        <v>9.7222222222222224E-3</v>
      </c>
      <c r="J61" s="18"/>
      <c r="K61" s="158">
        <f>K60+I61+J61+MAX(0,ROUNDUP(MAX(BH61-BH60,0)/2,0)/1440)</f>
        <v>0.61527777777777726</v>
      </c>
      <c r="L61" s="147">
        <v>0.59861111111111065</v>
      </c>
      <c r="M61" s="162">
        <f t="shared" ref="M61:M67" si="72">M60+J61+E61</f>
        <v>0.44791666666666657</v>
      </c>
      <c r="N61" s="55">
        <f t="shared" si="8"/>
        <v>0.63541666666666663</v>
      </c>
      <c r="O61" s="13" t="s">
        <v>48</v>
      </c>
      <c r="P61" s="109" t="str">
        <f t="shared" si="9"/>
        <v>Womens Novice 8+</v>
      </c>
      <c r="Q61" s="30"/>
      <c r="R61" s="59">
        <f t="shared" si="10"/>
        <v>8</v>
      </c>
      <c r="S61" s="60">
        <f t="shared" si="71"/>
        <v>2.6666666666666665</v>
      </c>
      <c r="T61" s="14" t="s">
        <v>90</v>
      </c>
      <c r="U61" s="14" t="s">
        <v>6</v>
      </c>
      <c r="V61" s="14"/>
      <c r="W61" s="14" t="s">
        <v>12</v>
      </c>
      <c r="X61" s="15"/>
      <c r="Y61" s="48">
        <f>SUM(R$3:R61)</f>
        <v>622</v>
      </c>
      <c r="Z61" s="50">
        <f t="shared" si="64"/>
        <v>72</v>
      </c>
      <c r="AA61" s="62">
        <f>SUM(Z$3:Z61)</f>
        <v>3034</v>
      </c>
      <c r="AB61" s="41">
        <v>45</v>
      </c>
      <c r="AC61" s="41">
        <f t="shared" si="65"/>
        <v>405</v>
      </c>
      <c r="AD61" s="16"/>
      <c r="AE61" s="16" t="str">
        <f t="shared" si="12"/>
        <v/>
      </c>
      <c r="AF61" s="111">
        <v>58</v>
      </c>
      <c r="AG61" s="111"/>
      <c r="AH61" s="111"/>
      <c r="AI61" s="113" t="s">
        <v>266</v>
      </c>
      <c r="AJ61" s="112">
        <v>8</v>
      </c>
      <c r="AK61" s="91">
        <v>45</v>
      </c>
      <c r="AL61" s="3" t="str">
        <f t="shared" si="13"/>
        <v>$aevents[58] = array('58','WJ149','14:22','W Novice 8+','','num'=&gt;999);</v>
      </c>
      <c r="AO61" s="36"/>
      <c r="AP61" s="36"/>
      <c r="AU61" s="3" t="str">
        <f t="shared" si="66"/>
        <v>W Junior 8+ (HS) "A"</v>
      </c>
      <c r="AV61" s="3" t="str">
        <f t="shared" si="67"/>
        <v>Womens Jr 8+</v>
      </c>
      <c r="AY61" s="118"/>
      <c r="BC61" s="138" t="s">
        <v>387</v>
      </c>
      <c r="BD61" s="139">
        <v>1.6921296296296299E-2</v>
      </c>
      <c r="BE61" s="139">
        <v>2.2361111111111113E-2</v>
      </c>
      <c r="BG61" s="128">
        <f>AVERAGE(BD61,BE61)</f>
        <v>1.9641203703703706E-2</v>
      </c>
      <c r="BH61" s="144">
        <f>1440*(BG$73-BD61)</f>
        <v>3.8321794871794834</v>
      </c>
      <c r="BI61" s="144">
        <f>1440*(BE61-BG$73)</f>
        <v>4.0011538461538487</v>
      </c>
    </row>
    <row r="62" spans="1:61" s="5" customFormat="1" ht="12" customHeight="1" thickBot="1">
      <c r="A62" s="53">
        <f t="shared" si="68"/>
        <v>59</v>
      </c>
      <c r="B62" s="165" t="s">
        <v>170</v>
      </c>
      <c r="C62" s="170">
        <f t="shared" si="0"/>
        <v>0.54166666666666663</v>
      </c>
      <c r="D62" s="171">
        <f t="shared" si="4"/>
        <v>0.55555555555555547</v>
      </c>
      <c r="E62" s="168">
        <v>0</v>
      </c>
      <c r="F62" s="130">
        <f t="shared" si="69"/>
        <v>0</v>
      </c>
      <c r="G62" s="130">
        <f t="shared" si="70"/>
        <v>1.3888888888888889E-3</v>
      </c>
      <c r="H62" s="131"/>
      <c r="I62" s="130">
        <f t="shared" si="20"/>
        <v>2.0833333333333333E-3</v>
      </c>
      <c r="J62" s="40"/>
      <c r="K62" s="158">
        <f>K61+I62+J62+MAX(0,ROUNDUP(MAX(BH62-BH61,0)/2,0)/1440)</f>
        <v>0.61736111111111058</v>
      </c>
      <c r="L62" s="147">
        <v>0.60208333333333286</v>
      </c>
      <c r="M62" s="162">
        <f t="shared" si="72"/>
        <v>0.44791666666666657</v>
      </c>
      <c r="N62" s="55">
        <f t="shared" si="8"/>
        <v>0.63541666666666663</v>
      </c>
      <c r="O62" s="13" t="s">
        <v>300</v>
      </c>
      <c r="P62" s="109" t="str">
        <f t="shared" si="9"/>
        <v>Womens Jr 8+</v>
      </c>
      <c r="Q62" s="30"/>
      <c r="R62" s="59">
        <f t="shared" si="10"/>
        <v>51</v>
      </c>
      <c r="S62" s="60">
        <f t="shared" si="71"/>
        <v>17</v>
      </c>
      <c r="T62" s="14" t="s">
        <v>91</v>
      </c>
      <c r="U62" s="14" t="s">
        <v>5</v>
      </c>
      <c r="V62" s="14"/>
      <c r="W62" s="14" t="s">
        <v>3</v>
      </c>
      <c r="X62" s="15"/>
      <c r="Y62" s="48">
        <f>SUM(R$3:R62)</f>
        <v>673</v>
      </c>
      <c r="Z62" s="50">
        <f t="shared" si="64"/>
        <v>255</v>
      </c>
      <c r="AA62" s="62">
        <f>SUM(Z$3:Z62)</f>
        <v>3289</v>
      </c>
      <c r="AB62" s="41">
        <v>18</v>
      </c>
      <c r="AC62" s="41">
        <f t="shared" si="65"/>
        <v>90</v>
      </c>
      <c r="AD62" s="71"/>
      <c r="AE62" s="16" t="str">
        <f t="shared" si="12"/>
        <v/>
      </c>
      <c r="AF62" s="109">
        <v>59</v>
      </c>
      <c r="AG62" s="109"/>
      <c r="AH62" s="109"/>
      <c r="AI62" s="114" t="s">
        <v>267</v>
      </c>
      <c r="AJ62" s="110">
        <v>51</v>
      </c>
      <c r="AK62" s="92">
        <v>18</v>
      </c>
      <c r="AL62" s="3" t="str">
        <f t="shared" si="13"/>
        <v>$aevents[59] = array('59','MO150','14:27','W Junior 8+ (HS) "A"','','num'=&gt;999);</v>
      </c>
      <c r="AO62" s="36"/>
      <c r="AP62" s="36"/>
      <c r="AU62" s="3" t="str">
        <f t="shared" si="66"/>
        <v>M Open 4+</v>
      </c>
      <c r="AV62" s="3" t="str">
        <f t="shared" si="67"/>
        <v>Mens Open 4+</v>
      </c>
      <c r="AY62" s="118"/>
      <c r="BG62" s="128"/>
      <c r="BH62" s="144"/>
      <c r="BI62" s="144"/>
    </row>
    <row r="63" spans="1:61" s="5" customFormat="1" ht="12" customHeight="1" thickBot="1">
      <c r="A63" s="53">
        <f t="shared" si="68"/>
        <v>60</v>
      </c>
      <c r="B63" s="165" t="s">
        <v>171</v>
      </c>
      <c r="C63" s="170">
        <f t="shared" si="0"/>
        <v>0.5625</v>
      </c>
      <c r="D63" s="171">
        <f>C63+(20/1440)</f>
        <v>0.57638888888888884</v>
      </c>
      <c r="E63" s="168">
        <v>0</v>
      </c>
      <c r="F63" s="130">
        <f t="shared" si="69"/>
        <v>0</v>
      </c>
      <c r="G63" s="130">
        <f t="shared" si="70"/>
        <v>0</v>
      </c>
      <c r="H63" s="131"/>
      <c r="I63" s="130">
        <f t="shared" si="20"/>
        <v>1.1805555555555555E-2</v>
      </c>
      <c r="J63" s="18">
        <v>6.9444444444444441E-3</v>
      </c>
      <c r="K63" s="158">
        <f>K62+I63+J63+MAX(0,ROUNDUP(MAX(BH63-BH62,0)/2,0)/1440)</f>
        <v>0.6374999999999994</v>
      </c>
      <c r="L63" s="147">
        <v>0.62083333333333279</v>
      </c>
      <c r="M63" s="162">
        <f t="shared" si="72"/>
        <v>0.45486111111111099</v>
      </c>
      <c r="N63" s="55">
        <f t="shared" si="8"/>
        <v>0.65625</v>
      </c>
      <c r="O63" s="13" t="s">
        <v>28</v>
      </c>
      <c r="P63" s="109" t="str">
        <f t="shared" si="9"/>
        <v>Mens Open 4+</v>
      </c>
      <c r="Q63" s="30"/>
      <c r="R63" s="59">
        <f t="shared" si="10"/>
        <v>26</v>
      </c>
      <c r="S63" s="60">
        <f t="shared" si="71"/>
        <v>8.6666666666666661</v>
      </c>
      <c r="T63" s="14" t="s">
        <v>91</v>
      </c>
      <c r="U63" s="14" t="s">
        <v>6</v>
      </c>
      <c r="V63" s="14"/>
      <c r="W63" s="14" t="s">
        <v>3</v>
      </c>
      <c r="X63" s="15"/>
      <c r="Y63" s="48">
        <f>SUM(R$3:R63)</f>
        <v>699</v>
      </c>
      <c r="Z63" s="50">
        <f>R63*VLOOKUP(T63,BOATCLASS,2)</f>
        <v>130</v>
      </c>
      <c r="AA63" s="62">
        <f>SUM(Z$3:Z63)</f>
        <v>3419</v>
      </c>
      <c r="AB63" s="41">
        <v>17</v>
      </c>
      <c r="AC63" s="41">
        <f t="shared" si="65"/>
        <v>85</v>
      </c>
      <c r="AD63" s="71">
        <f>AA63-SUM(AD$3:AD62)</f>
        <v>826</v>
      </c>
      <c r="AE63" s="16" t="str">
        <f t="shared" si="12"/>
        <v/>
      </c>
      <c r="AF63" s="111">
        <v>60</v>
      </c>
      <c r="AG63" s="111"/>
      <c r="AH63" s="111"/>
      <c r="AI63" s="113" t="s">
        <v>268</v>
      </c>
      <c r="AJ63" s="112">
        <v>26</v>
      </c>
      <c r="AK63" s="91">
        <v>17</v>
      </c>
      <c r="AL63" s="3" t="str">
        <f t="shared" si="13"/>
        <v>$aevents[60] = array('60','WO151','14:54','M Open 4+','','num'=&gt;999);</v>
      </c>
      <c r="AO63" s="36"/>
      <c r="AP63" s="36"/>
      <c r="AU63" s="3" t="str">
        <f t="shared" si="66"/>
        <v>W Open 4+</v>
      </c>
      <c r="AV63" s="3" t="str">
        <f t="shared" si="67"/>
        <v>Womens Open 4+</v>
      </c>
      <c r="AY63" s="118"/>
      <c r="BC63" s="138" t="s">
        <v>388</v>
      </c>
      <c r="BD63" s="139">
        <v>1.7673611111111109E-2</v>
      </c>
      <c r="BE63" s="139">
        <v>1.9317129629629629E-2</v>
      </c>
      <c r="BG63" s="128">
        <f t="shared" si="40"/>
        <v>1.849537037037037E-2</v>
      </c>
      <c r="BH63" s="144">
        <f t="shared" si="17"/>
        <v>2.7488461538461575</v>
      </c>
      <c r="BI63" s="144">
        <f t="shared" si="18"/>
        <v>-0.38217948717948869</v>
      </c>
    </row>
    <row r="64" spans="1:61" s="5" customFormat="1" ht="12" customHeight="1" thickBot="1">
      <c r="A64" s="53">
        <f t="shared" si="68"/>
        <v>61</v>
      </c>
      <c r="B64" s="165" t="s">
        <v>172</v>
      </c>
      <c r="C64" s="170">
        <f t="shared" si="0"/>
        <v>0.57291666666666663</v>
      </c>
      <c r="D64" s="171">
        <f t="shared" si="4"/>
        <v>0.58680555555555547</v>
      </c>
      <c r="E64" s="168">
        <v>0</v>
      </c>
      <c r="F64" s="130">
        <f t="shared" si="69"/>
        <v>0</v>
      </c>
      <c r="G64" s="130">
        <f t="shared" si="70"/>
        <v>0</v>
      </c>
      <c r="H64" s="131"/>
      <c r="I64" s="130">
        <f t="shared" si="20"/>
        <v>6.2500000000000003E-3</v>
      </c>
      <c r="J64" s="18"/>
      <c r="K64" s="158">
        <f>K63+I64+J64+MAX(0,ROUNDUP(MAX(BH64-BH63,0)/2,0)/1440)</f>
        <v>0.64444444444444382</v>
      </c>
      <c r="L64" s="147">
        <v>0.62708333333333277</v>
      </c>
      <c r="M64" s="162">
        <f t="shared" si="72"/>
        <v>0.45486111111111099</v>
      </c>
      <c r="N64" s="55">
        <f t="shared" si="8"/>
        <v>0.66666666666666663</v>
      </c>
      <c r="O64" s="13" t="s">
        <v>50</v>
      </c>
      <c r="P64" s="109" t="str">
        <f t="shared" si="9"/>
        <v>Womens Open 4+</v>
      </c>
      <c r="Q64" s="30"/>
      <c r="R64" s="59">
        <f t="shared" si="10"/>
        <v>25</v>
      </c>
      <c r="S64" s="60">
        <f t="shared" si="71"/>
        <v>8.3333333333333339</v>
      </c>
      <c r="T64" s="14" t="s">
        <v>91</v>
      </c>
      <c r="U64" s="14" t="s">
        <v>6</v>
      </c>
      <c r="V64" s="14" t="s">
        <v>68</v>
      </c>
      <c r="W64" s="14" t="s">
        <v>3</v>
      </c>
      <c r="X64" s="15"/>
      <c r="Y64" s="48">
        <f>SUM(R$3:R64)</f>
        <v>724</v>
      </c>
      <c r="Z64" s="50">
        <f t="shared" si="64"/>
        <v>125</v>
      </c>
      <c r="AA64" s="62">
        <f>SUM(Z$3:Z64)</f>
        <v>3544</v>
      </c>
      <c r="AB64" s="41">
        <v>1</v>
      </c>
      <c r="AC64" s="41">
        <f t="shared" si="65"/>
        <v>5</v>
      </c>
      <c r="AD64" s="16"/>
      <c r="AE64" s="16" t="str">
        <f t="shared" si="12"/>
        <v/>
      </c>
      <c r="AF64" s="109">
        <v>61</v>
      </c>
      <c r="AG64" s="109"/>
      <c r="AH64" s="109"/>
      <c r="AI64" s="114" t="s">
        <v>278</v>
      </c>
      <c r="AJ64" s="110">
        <v>25</v>
      </c>
      <c r="AK64" s="92">
        <v>1</v>
      </c>
      <c r="AL64" s="3" t="str">
        <f t="shared" si="13"/>
        <v>$aevents[61] = array('61','WO152','15:03','W Open 4+','','num'=&gt;999);</v>
      </c>
      <c r="AO64" s="36"/>
      <c r="AP64" s="36"/>
      <c r="AU64" s="3" t="str">
        <f t="shared" si="66"/>
        <v>W Ltwt 4+  **</v>
      </c>
      <c r="AV64" s="3" t="str">
        <f t="shared" si="67"/>
        <v>Womens Ltwt 4+</v>
      </c>
      <c r="AY64" s="118"/>
      <c r="BC64" s="138" t="s">
        <v>389</v>
      </c>
      <c r="BD64" s="139">
        <v>1.7118055555555556E-2</v>
      </c>
      <c r="BE64" s="139">
        <v>1.7569444444444447E-2</v>
      </c>
      <c r="BG64" s="128">
        <f t="shared" si="40"/>
        <v>1.7343750000000002E-2</v>
      </c>
      <c r="BH64" s="144">
        <f t="shared" si="17"/>
        <v>3.5488461538461524</v>
      </c>
      <c r="BI64" s="144">
        <f t="shared" si="18"/>
        <v>-2.8988461538461507</v>
      </c>
    </row>
    <row r="65" spans="1:61" s="5" customFormat="1" ht="12" customHeight="1" thickBot="1">
      <c r="A65" s="53">
        <f t="shared" si="68"/>
        <v>62</v>
      </c>
      <c r="B65" s="165" t="s">
        <v>173</v>
      </c>
      <c r="C65" s="170">
        <f t="shared" si="0"/>
        <v>0.57291666666666663</v>
      </c>
      <c r="D65" s="171">
        <f t="shared" si="4"/>
        <v>0.58680555555555547</v>
      </c>
      <c r="E65" s="168">
        <f t="shared" si="19"/>
        <v>1.3888888888888888E-2</v>
      </c>
      <c r="F65" s="130">
        <f t="shared" si="69"/>
        <v>0</v>
      </c>
      <c r="G65" s="130">
        <f t="shared" si="70"/>
        <v>1.3888888888888889E-3</v>
      </c>
      <c r="H65" s="131"/>
      <c r="I65" s="130">
        <f t="shared" si="20"/>
        <v>6.2500000000000003E-3</v>
      </c>
      <c r="J65" s="18"/>
      <c r="K65" s="158">
        <f>K64+I65+J65+MAX(0,ROUNDUP(MAX(BH65-BH64,0)/2,0)/1440)</f>
        <v>0.6506944444444438</v>
      </c>
      <c r="L65" s="147">
        <v>0.63472222222222163</v>
      </c>
      <c r="M65" s="162">
        <f t="shared" si="72"/>
        <v>0.46874999999999989</v>
      </c>
      <c r="N65" s="55">
        <f t="shared" si="8"/>
        <v>0.66666666666666663</v>
      </c>
      <c r="O65" s="13" t="s">
        <v>63</v>
      </c>
      <c r="P65" s="109" t="str">
        <f t="shared" si="9"/>
        <v>Womens Ltwt 4+</v>
      </c>
      <c r="Q65" s="30" t="s">
        <v>77</v>
      </c>
      <c r="R65" s="59">
        <f t="shared" si="10"/>
        <v>1</v>
      </c>
      <c r="S65" s="60">
        <f t="shared" si="71"/>
        <v>0.33333333333333331</v>
      </c>
      <c r="T65" s="14" t="s">
        <v>69</v>
      </c>
      <c r="U65" s="14" t="s">
        <v>8</v>
      </c>
      <c r="V65" s="14"/>
      <c r="W65" s="14" t="s">
        <v>7</v>
      </c>
      <c r="X65" s="15"/>
      <c r="Y65" s="48">
        <f>SUM(R$3:R65)</f>
        <v>725</v>
      </c>
      <c r="Z65" s="50">
        <f t="shared" si="64"/>
        <v>4</v>
      </c>
      <c r="AA65" s="62">
        <f>SUM(Z$3:Z65)</f>
        <v>3548</v>
      </c>
      <c r="AB65" s="41">
        <v>3</v>
      </c>
      <c r="AC65" s="41">
        <f t="shared" si="65"/>
        <v>12</v>
      </c>
      <c r="AD65" s="16"/>
      <c r="AE65" s="16">
        <f t="shared" si="12"/>
        <v>11</v>
      </c>
      <c r="AF65" s="111">
        <v>62</v>
      </c>
      <c r="AG65" s="111"/>
      <c r="AH65" s="111"/>
      <c r="AI65" s="113" t="s">
        <v>269</v>
      </c>
      <c r="AJ65" s="112">
        <v>1</v>
      </c>
      <c r="AK65" s="91">
        <v>3</v>
      </c>
      <c r="AL65" s="3" t="str">
        <f t="shared" si="13"/>
        <v>$aevents[62] = array('62','MM153','15:14','W Ltwt 4+  **','Y','num'=&gt;999);</v>
      </c>
      <c r="AO65" s="36"/>
      <c r="AP65" s="36"/>
      <c r="AU65" s="3" t="str">
        <f t="shared" si="66"/>
        <v>Mixed 4x</v>
      </c>
      <c r="AV65" s="3" t="str">
        <f t="shared" si="67"/>
        <v>Mixed Masters 4x</v>
      </c>
      <c r="AY65" s="118"/>
      <c r="BC65" s="138" t="s">
        <v>390</v>
      </c>
      <c r="BD65" s="139">
        <v>2.0995370370370373E-2</v>
      </c>
      <c r="BE65" s="139">
        <v>2.2719907407407411E-2</v>
      </c>
      <c r="BG65" s="128">
        <f t="shared" si="40"/>
        <v>2.1857638888888892E-2</v>
      </c>
      <c r="BH65" s="144">
        <f t="shared" si="17"/>
        <v>-2.0344871794871828</v>
      </c>
      <c r="BI65" s="144">
        <f t="shared" si="18"/>
        <v>4.517820512820518</v>
      </c>
    </row>
    <row r="66" spans="1:61" s="5" customFormat="1" ht="12" customHeight="1" thickBot="1">
      <c r="A66" s="53">
        <f t="shared" si="68"/>
        <v>63</v>
      </c>
      <c r="B66" s="165" t="s">
        <v>174</v>
      </c>
      <c r="C66" s="170">
        <f t="shared" si="0"/>
        <v>0.58333333333333326</v>
      </c>
      <c r="D66" s="171">
        <f t="shared" si="4"/>
        <v>0.5972222222222221</v>
      </c>
      <c r="E66" s="168">
        <f t="shared" si="19"/>
        <v>0</v>
      </c>
      <c r="F66" s="130">
        <f t="shared" si="69"/>
        <v>2.7777777777777779E-3</v>
      </c>
      <c r="G66" s="130">
        <f t="shared" si="70"/>
        <v>0</v>
      </c>
      <c r="H66" s="131"/>
      <c r="I66" s="130">
        <f t="shared" si="20"/>
        <v>6.9444444444444447E-4</v>
      </c>
      <c r="J66" s="18"/>
      <c r="K66" s="158">
        <f>K65+I66+J66+MAX(0,ROUNDUP(MAX(BH66-BH65,0)/2,0)/1440)</f>
        <v>0.65208333333333268</v>
      </c>
      <c r="L66" s="147">
        <v>0.63819444444444384</v>
      </c>
      <c r="M66" s="162">
        <f t="shared" si="72"/>
        <v>0.46874999999999989</v>
      </c>
      <c r="N66" s="55">
        <f t="shared" si="8"/>
        <v>0.67708333333333326</v>
      </c>
      <c r="O66" s="13" t="s">
        <v>10</v>
      </c>
      <c r="P66" s="109" t="str">
        <f t="shared" si="9"/>
        <v>Mixed Masters 4x</v>
      </c>
      <c r="Q66" s="31"/>
      <c r="R66" s="59">
        <f t="shared" si="10"/>
        <v>6</v>
      </c>
      <c r="S66" s="60">
        <f t="shared" si="71"/>
        <v>2</v>
      </c>
      <c r="T66" s="14" t="s">
        <v>90</v>
      </c>
      <c r="U66" s="14" t="s">
        <v>5</v>
      </c>
      <c r="V66" s="14" t="s">
        <v>68</v>
      </c>
      <c r="W66" s="14" t="s">
        <v>3</v>
      </c>
      <c r="X66" s="15"/>
      <c r="Y66" s="48">
        <f>SUM(R$3:R66)</f>
        <v>731</v>
      </c>
      <c r="Z66" s="50">
        <f t="shared" si="64"/>
        <v>54</v>
      </c>
      <c r="AA66" s="62">
        <f>SUM(Z$3:Z66)</f>
        <v>3602</v>
      </c>
      <c r="AB66" s="41">
        <v>0</v>
      </c>
      <c r="AC66" s="41">
        <f t="shared" si="65"/>
        <v>0</v>
      </c>
      <c r="AD66" s="20"/>
      <c r="AE66" s="16" t="str">
        <f t="shared" si="12"/>
        <v/>
      </c>
      <c r="AF66" s="109">
        <v>63</v>
      </c>
      <c r="AG66" s="109"/>
      <c r="AH66" s="109"/>
      <c r="AI66" s="114" t="s">
        <v>270</v>
      </c>
      <c r="AJ66" s="110">
        <v>6</v>
      </c>
      <c r="AK66" s="92">
        <v>0</v>
      </c>
      <c r="AL66" s="3" t="str">
        <f t="shared" si="13"/>
        <v>$aevents[63] = array('63','MO154','15:19','Mixed 4x','','num'=&gt;999);</v>
      </c>
      <c r="AO66" s="36"/>
      <c r="AP66" s="36"/>
      <c r="AU66" s="3" t="str">
        <f t="shared" si="66"/>
        <v>M Ltwt 8+</v>
      </c>
      <c r="AV66" s="3" t="str">
        <f t="shared" si="67"/>
        <v>Mens Ltwt 8+</v>
      </c>
      <c r="AY66" s="118"/>
      <c r="BC66" s="138" t="s">
        <v>391</v>
      </c>
      <c r="BD66" s="139">
        <v>1.982638888888889E-2</v>
      </c>
      <c r="BE66" s="139">
        <v>1.982638888888889E-2</v>
      </c>
      <c r="BG66" s="128">
        <f t="shared" si="40"/>
        <v>1.982638888888889E-2</v>
      </c>
      <c r="BH66" s="144">
        <f t="shared" si="17"/>
        <v>-0.3511538461538477</v>
      </c>
      <c r="BI66" s="144">
        <f t="shared" si="18"/>
        <v>0.3511538461538477</v>
      </c>
    </row>
    <row r="67" spans="1:61" s="5" customFormat="1" ht="12" customHeight="1" thickBot="1">
      <c r="A67" s="53">
        <f t="shared" si="68"/>
        <v>64</v>
      </c>
      <c r="B67" s="165" t="s">
        <v>175</v>
      </c>
      <c r="C67" s="170">
        <f t="shared" si="0"/>
        <v>0.58333333333333326</v>
      </c>
      <c r="D67" s="171">
        <f t="shared" si="4"/>
        <v>0.5972222222222221</v>
      </c>
      <c r="E67" s="168">
        <f t="shared" si="19"/>
        <v>0</v>
      </c>
      <c r="F67" s="130">
        <f t="shared" si="69"/>
        <v>0</v>
      </c>
      <c r="G67" s="130">
        <f t="shared" si="70"/>
        <v>0</v>
      </c>
      <c r="H67" s="131"/>
      <c r="I67" s="130">
        <f t="shared" si="20"/>
        <v>1.3888888888888889E-3</v>
      </c>
      <c r="J67" s="12"/>
      <c r="K67" s="158">
        <f>K66+I67+J67+MAX(0,ROUNDUP(MAX(BH67-BH66,0)/2,0)/1440)</f>
        <v>0.65416666666666601</v>
      </c>
      <c r="L67" s="147">
        <v>0.63958333333333273</v>
      </c>
      <c r="M67" s="162">
        <f t="shared" si="72"/>
        <v>0.46874999999999989</v>
      </c>
      <c r="N67" s="55">
        <f t="shared" si="8"/>
        <v>0.67708333333333326</v>
      </c>
      <c r="O67" s="13" t="s">
        <v>33</v>
      </c>
      <c r="P67" s="109" t="str">
        <f t="shared" si="9"/>
        <v>Mens Ltwt 8+</v>
      </c>
      <c r="Q67" s="31"/>
      <c r="R67" s="59">
        <f t="shared" si="10"/>
        <v>0</v>
      </c>
      <c r="S67" s="60">
        <f t="shared" si="71"/>
        <v>0</v>
      </c>
      <c r="T67" s="14" t="s">
        <v>90</v>
      </c>
      <c r="U67" s="14" t="s">
        <v>6</v>
      </c>
      <c r="V67" s="14" t="s">
        <v>68</v>
      </c>
      <c r="W67" s="14" t="s">
        <v>3</v>
      </c>
      <c r="X67" s="15"/>
      <c r="Y67" s="48">
        <f>SUM(R$3:R67)</f>
        <v>731</v>
      </c>
      <c r="Z67" s="50">
        <f t="shared" si="64"/>
        <v>0</v>
      </c>
      <c r="AA67" s="62">
        <f>SUM(Z$3:Z67)</f>
        <v>3602</v>
      </c>
      <c r="AB67" s="41">
        <v>0</v>
      </c>
      <c r="AC67" s="41">
        <f t="shared" si="65"/>
        <v>0</v>
      </c>
      <c r="AD67" s="16"/>
      <c r="AE67" s="16" t="str">
        <f t="shared" si="12"/>
        <v/>
      </c>
      <c r="AF67" s="111">
        <v>64</v>
      </c>
      <c r="AG67" s="111"/>
      <c r="AH67" s="111"/>
      <c r="AI67" s="111" t="s">
        <v>271</v>
      </c>
      <c r="AJ67" s="112">
        <v>0</v>
      </c>
      <c r="AK67" s="91">
        <v>0</v>
      </c>
      <c r="AL67" s="3" t="str">
        <f t="shared" si="13"/>
        <v>$aevents[64] = array('64','WO155','15:21','M Ltwt 8+','','num'=&gt;999);</v>
      </c>
      <c r="AO67" s="36"/>
      <c r="AP67" s="36"/>
      <c r="AU67" s="3" t="str">
        <f t="shared" si="66"/>
        <v>W Ltwt 8+</v>
      </c>
      <c r="AV67" s="3" t="str">
        <f t="shared" si="67"/>
        <v>Womens Ltwt 8+</v>
      </c>
      <c r="AY67" s="118"/>
      <c r="BC67" s="138" t="s">
        <v>392</v>
      </c>
      <c r="BD67" s="139">
        <v>1.8449074074074073E-2</v>
      </c>
      <c r="BE67" s="139">
        <v>1.8449074074074073E-2</v>
      </c>
      <c r="BG67" s="128">
        <f t="shared" si="40"/>
        <v>1.8449074074074073E-2</v>
      </c>
      <c r="BH67" s="144">
        <f t="shared" si="17"/>
        <v>1.6321794871794892</v>
      </c>
      <c r="BI67" s="144">
        <f t="shared" si="18"/>
        <v>-1.6321794871794892</v>
      </c>
    </row>
    <row r="68" spans="1:61" s="5" customFormat="1" ht="12" customHeight="1" thickBot="1">
      <c r="A68" s="53">
        <f t="shared" si="68"/>
        <v>65</v>
      </c>
      <c r="B68" s="165" t="s">
        <v>176</v>
      </c>
      <c r="C68" s="170">
        <f t="shared" ref="C68:C76" si="73">(INT(96*L68)/96)-(5/96)</f>
        <v>0.58333333333333326</v>
      </c>
      <c r="D68" s="171">
        <f t="shared" si="4"/>
        <v>0.5972222222222221</v>
      </c>
      <c r="E68" s="168">
        <f t="shared" si="19"/>
        <v>0</v>
      </c>
      <c r="F68" s="130">
        <f t="shared" si="69"/>
        <v>0</v>
      </c>
      <c r="G68" s="130">
        <f t="shared" si="70"/>
        <v>0</v>
      </c>
      <c r="H68" s="131"/>
      <c r="I68" s="130">
        <f t="shared" si="20"/>
        <v>0</v>
      </c>
      <c r="J68" s="18"/>
      <c r="K68" s="158">
        <f>K67+I68+J68+MAX(0,ROUNDUP(MAX(BH68-BH67,0)/2,0)/1440)</f>
        <v>0.65555555555555489</v>
      </c>
      <c r="L68" s="147">
        <v>0.63958333333333273</v>
      </c>
      <c r="M68" s="162">
        <f t="shared" si="7"/>
        <v>0.46874999999999989</v>
      </c>
      <c r="N68" s="55">
        <f t="shared" ref="N68:N76" si="74">(INT(96*L68)/96)+(4/96)</f>
        <v>0.67708333333333326</v>
      </c>
      <c r="O68" s="13" t="s">
        <v>72</v>
      </c>
      <c r="P68" s="109" t="str">
        <f t="shared" ref="P68:P76" si="75">AI68</f>
        <v>Womens Ltwt 8+</v>
      </c>
      <c r="Q68" s="31"/>
      <c r="R68" s="59">
        <f t="shared" ref="R68:R76" si="76">AJ68</f>
        <v>0</v>
      </c>
      <c r="S68" s="60">
        <f t="shared" si="71"/>
        <v>0</v>
      </c>
      <c r="T68" s="14" t="s">
        <v>90</v>
      </c>
      <c r="U68" s="14" t="s">
        <v>6</v>
      </c>
      <c r="V68" s="14" t="s">
        <v>68</v>
      </c>
      <c r="W68" s="14" t="s">
        <v>1</v>
      </c>
      <c r="X68" s="15"/>
      <c r="Y68" s="48">
        <f>SUM(R$3:R68)</f>
        <v>731</v>
      </c>
      <c r="Z68" s="50">
        <f t="shared" si="64"/>
        <v>0</v>
      </c>
      <c r="AA68" s="62">
        <f>SUM(Z$3:Z68)</f>
        <v>3602</v>
      </c>
      <c r="AB68" s="41">
        <v>3</v>
      </c>
      <c r="AC68" s="41">
        <f t="shared" si="65"/>
        <v>27</v>
      </c>
      <c r="AD68" s="16"/>
      <c r="AE68" s="16" t="str">
        <f t="shared" si="12"/>
        <v/>
      </c>
      <c r="AF68" s="109">
        <v>65</v>
      </c>
      <c r="AG68" s="109"/>
      <c r="AH68" s="109"/>
      <c r="AI68" s="109" t="s">
        <v>272</v>
      </c>
      <c r="AJ68" s="110">
        <v>0</v>
      </c>
      <c r="AK68" s="92">
        <v>3</v>
      </c>
      <c r="AL68" s="3" t="str">
        <f t="shared" ref="AL68:AL76" si="77">"$aevents["&amp;A68&amp;"] = array('"&amp;A68&amp;"','"&amp;B68&amp;"','"&amp;TEXT(L68,"HH:MM")&amp;"','"&amp;O68&amp;"','"&amp;Q68&amp;"','num'=&gt;999);"</f>
        <v>$aevents[65] = array('65','WH156','15:21','W Ltwt 8+','','num'=&gt;999);</v>
      </c>
      <c r="AO68" s="36"/>
      <c r="AP68" s="36"/>
      <c r="AU68" s="3" t="str">
        <f t="shared" si="66"/>
        <v>W Junior Ltwt 8+ (HS)</v>
      </c>
      <c r="AV68" s="3" t="str">
        <f t="shared" si="67"/>
        <v>Womens Jr Ltwt 8+</v>
      </c>
      <c r="AY68" s="118"/>
      <c r="BC68" s="138" t="s">
        <v>393</v>
      </c>
      <c r="BD68" s="139">
        <v>1.6412037037037037E-2</v>
      </c>
      <c r="BE68" s="139">
        <v>2.1435185185185186E-2</v>
      </c>
      <c r="BG68" s="128">
        <f t="shared" si="40"/>
        <v>1.8923611111111113E-2</v>
      </c>
      <c r="BH68" s="144">
        <f t="shared" ref="BH68:BH71" si="78">1440*(BG$73-BD68)</f>
        <v>4.5655128205128195</v>
      </c>
      <c r="BI68" s="144">
        <f t="shared" ref="BI68:BI71" si="79">1440*(BE68-BG$73)</f>
        <v>2.6678205128205135</v>
      </c>
    </row>
    <row r="69" spans="1:61" s="5" customFormat="1" ht="12" customHeight="1" thickBot="1">
      <c r="A69" s="53">
        <f t="shared" si="68"/>
        <v>66</v>
      </c>
      <c r="B69" s="165" t="s">
        <v>301</v>
      </c>
      <c r="C69" s="170">
        <f t="shared" si="73"/>
        <v>0.58333333333333326</v>
      </c>
      <c r="D69" s="171">
        <f t="shared" ref="D69" si="80">C69+(20/1440)</f>
        <v>0.5972222222222221</v>
      </c>
      <c r="E69" s="168">
        <f t="shared" ref="E69" si="81">IF(MAX(AB68,R68)&gt;$AN$3,(1/4)/24,0)+INT(MAX(AB68,R68)/15)*((5/60)/24)</f>
        <v>0</v>
      </c>
      <c r="F69" s="130">
        <f t="shared" si="69"/>
        <v>0</v>
      </c>
      <c r="G69" s="130">
        <f t="shared" si="70"/>
        <v>0</v>
      </c>
      <c r="H69" s="131"/>
      <c r="I69" s="130">
        <f t="shared" ref="I69:I76" si="82">ROUNDUP(S68,0)/1440</f>
        <v>0</v>
      </c>
      <c r="J69" s="18"/>
      <c r="K69" s="158">
        <f>K68+I69+J69+MAX(0,ROUNDUP(MAX(BH69-BH68,0)/2,0)/1440)</f>
        <v>0.65624999999999933</v>
      </c>
      <c r="L69" s="147">
        <v>0.63958333333333273</v>
      </c>
      <c r="M69" s="162">
        <f t="shared" si="7"/>
        <v>0.46874999999999989</v>
      </c>
      <c r="N69" s="55">
        <f t="shared" si="74"/>
        <v>0.67708333333333326</v>
      </c>
      <c r="O69" s="13" t="s">
        <v>73</v>
      </c>
      <c r="P69" s="109" t="str">
        <f t="shared" si="75"/>
        <v>Womens Jr Ltwt 8+</v>
      </c>
      <c r="Q69" s="31"/>
      <c r="R69" s="59">
        <f t="shared" si="76"/>
        <v>0</v>
      </c>
      <c r="S69" s="60"/>
      <c r="T69" s="14" t="s">
        <v>90</v>
      </c>
      <c r="U69" s="14" t="s">
        <v>6</v>
      </c>
      <c r="V69" s="14"/>
      <c r="W69" s="14" t="s">
        <v>12</v>
      </c>
      <c r="X69" s="15"/>
      <c r="Y69" s="48">
        <f>SUM(R$3:R69)</f>
        <v>731</v>
      </c>
      <c r="Z69" s="50">
        <f t="shared" si="64"/>
        <v>0</v>
      </c>
      <c r="AA69" s="62">
        <f>SUM(Z$3:Z69)</f>
        <v>3602</v>
      </c>
      <c r="AB69" s="41"/>
      <c r="AC69" s="41"/>
      <c r="AD69" s="16"/>
      <c r="AE69" s="16"/>
      <c r="AF69" s="111">
        <v>66</v>
      </c>
      <c r="AG69" s="111"/>
      <c r="AH69" s="111"/>
      <c r="AI69" s="111" t="s">
        <v>273</v>
      </c>
      <c r="AJ69" s="112">
        <v>0</v>
      </c>
      <c r="AK69" s="92"/>
      <c r="AL69" s="3" t="str">
        <f t="shared" si="77"/>
        <v>$aevents[66] = array('66','MJ147B','15:21','W Junior Ltwt 8+ (HS)','','num'=&gt;999);</v>
      </c>
      <c r="AO69" s="36"/>
      <c r="AP69" s="36"/>
      <c r="AU69" s="3" t="e">
        <f>#REF!</f>
        <v>#REF!</v>
      </c>
      <c r="AV69" s="3" t="str">
        <f t="shared" si="67"/>
        <v>Womens 2-</v>
      </c>
      <c r="AY69" s="118"/>
      <c r="BC69" s="138" t="s">
        <v>394</v>
      </c>
      <c r="BD69" s="139">
        <v>1.6006944444444445E-2</v>
      </c>
      <c r="BE69" s="139">
        <v>1.8599537037037036E-2</v>
      </c>
      <c r="BG69" s="128">
        <f t="shared" si="40"/>
        <v>1.7303240740740741E-2</v>
      </c>
      <c r="BH69" s="144">
        <f t="shared" si="78"/>
        <v>5.1488461538461525</v>
      </c>
      <c r="BI69" s="144">
        <f t="shared" si="79"/>
        <v>-1.415512820512822</v>
      </c>
    </row>
    <row r="70" spans="1:61" s="5" customFormat="1" ht="12" customHeight="1" thickBot="1">
      <c r="A70" s="53">
        <f t="shared" si="68"/>
        <v>67</v>
      </c>
      <c r="B70" s="165" t="s">
        <v>177</v>
      </c>
      <c r="C70" s="170">
        <f t="shared" si="73"/>
        <v>0.58333333333333326</v>
      </c>
      <c r="D70" s="171">
        <f t="shared" si="4"/>
        <v>0.5972222222222221</v>
      </c>
      <c r="E70" s="168">
        <v>0</v>
      </c>
      <c r="F70" s="130">
        <f t="shared" si="69"/>
        <v>0</v>
      </c>
      <c r="G70" s="130">
        <f t="shared" si="70"/>
        <v>0</v>
      </c>
      <c r="H70" s="131"/>
      <c r="I70" s="130">
        <f t="shared" si="82"/>
        <v>0</v>
      </c>
      <c r="J70" s="18"/>
      <c r="K70" s="158">
        <f>K69+I70+J70+MAX(0,ROUNDUP(MAX(BH70-BH69,0)/2,0)/1440)</f>
        <v>0.65763888888888822</v>
      </c>
      <c r="L70" s="147">
        <v>0.63958333333333273</v>
      </c>
      <c r="M70" s="162">
        <f t="shared" si="7"/>
        <v>0.46874999999999989</v>
      </c>
      <c r="N70" s="55">
        <f t="shared" si="74"/>
        <v>0.67708333333333326</v>
      </c>
      <c r="O70" s="13" t="s">
        <v>49</v>
      </c>
      <c r="P70" s="109" t="str">
        <f t="shared" si="75"/>
        <v>Womens 2-</v>
      </c>
      <c r="Q70" s="30" t="s">
        <v>77</v>
      </c>
      <c r="R70" s="59">
        <f t="shared" si="76"/>
        <v>0</v>
      </c>
      <c r="S70" s="60">
        <f t="shared" si="71"/>
        <v>0</v>
      </c>
      <c r="T70" s="14" t="s">
        <v>89</v>
      </c>
      <c r="U70" s="14" t="s">
        <v>6</v>
      </c>
      <c r="V70" s="14"/>
      <c r="W70" s="14" t="s">
        <v>7</v>
      </c>
      <c r="X70" s="15"/>
      <c r="Y70" s="48">
        <f>SUM(R$3:R70)</f>
        <v>731</v>
      </c>
      <c r="Z70" s="50">
        <f t="shared" ref="Z70:Z76" si="83">R70*VLOOKUP(T70,BOATCLASS,2)</f>
        <v>0</v>
      </c>
      <c r="AA70" s="62">
        <f>SUM(Z$3:Z70)</f>
        <v>3602</v>
      </c>
      <c r="AB70" s="41">
        <v>1</v>
      </c>
      <c r="AC70" s="41">
        <f t="shared" si="65"/>
        <v>2</v>
      </c>
      <c r="AD70" s="16"/>
      <c r="AE70" s="16" t="str">
        <f>IF(INT(M70*24)&lt;&gt;INT(M68*24),INT(M70*24),"")</f>
        <v/>
      </c>
      <c r="AF70" s="109">
        <v>67</v>
      </c>
      <c r="AG70" s="109"/>
      <c r="AH70" s="109"/>
      <c r="AI70" s="109" t="s">
        <v>274</v>
      </c>
      <c r="AJ70" s="110">
        <v>0</v>
      </c>
      <c r="AK70" s="91">
        <v>1</v>
      </c>
      <c r="AL70" s="3" t="str">
        <f t="shared" si="77"/>
        <v>$aevents[67] = array('67','WM157','15:21','W 2-','Y','num'=&gt;999);</v>
      </c>
      <c r="AO70" s="36"/>
      <c r="AP70" s="36"/>
      <c r="AU70" s="3" t="str">
        <f t="shared" si="14"/>
        <v>W 2-</v>
      </c>
      <c r="AV70" s="3" t="str">
        <f t="shared" si="67"/>
        <v>Womens Jr 2-</v>
      </c>
      <c r="AY70" s="118"/>
      <c r="BC70" s="138" t="s">
        <v>395</v>
      </c>
      <c r="BD70" s="139">
        <v>1.3564814814814816E-2</v>
      </c>
      <c r="BE70" s="139">
        <v>1.5902777777777776E-2</v>
      </c>
      <c r="BG70" s="128">
        <f t="shared" si="40"/>
        <v>1.4733796296296297E-2</v>
      </c>
      <c r="BH70" s="144">
        <f t="shared" si="78"/>
        <v>8.6655128205128182</v>
      </c>
      <c r="BI70" s="144">
        <f t="shared" si="79"/>
        <v>-5.2988461538461564</v>
      </c>
    </row>
    <row r="71" spans="1:61" s="5" customFormat="1" ht="12" customHeight="1" thickBot="1">
      <c r="A71" s="53">
        <f t="shared" si="68"/>
        <v>68</v>
      </c>
      <c r="B71" s="165" t="s">
        <v>178</v>
      </c>
      <c r="C71" s="170">
        <f t="shared" si="73"/>
        <v>0.58333333333333326</v>
      </c>
      <c r="D71" s="171">
        <f>C71+(20/1440)</f>
        <v>0.5972222222222221</v>
      </c>
      <c r="E71" s="168">
        <f t="shared" ref="E71:E76" si="84">IF(MAX(AB70,R70)&gt;$AN$3,(1/4)/24,0)+INT(MAX(AB70,R70)/15)*((5/60)/24)</f>
        <v>0</v>
      </c>
      <c r="F71" s="130">
        <f t="shared" si="69"/>
        <v>0</v>
      </c>
      <c r="G71" s="130">
        <f t="shared" si="70"/>
        <v>0</v>
      </c>
      <c r="H71" s="131"/>
      <c r="I71" s="130">
        <f t="shared" si="82"/>
        <v>0</v>
      </c>
      <c r="J71" s="18"/>
      <c r="K71" s="158">
        <f>K70+I71+J71+MAX(0,ROUNDUP(MAX(BH71-BH70,0)/2,0)/1440)</f>
        <v>0.65763888888888822</v>
      </c>
      <c r="L71" s="147">
        <v>0.63958333333333273</v>
      </c>
      <c r="M71" s="162">
        <f>M70+J71+E71</f>
        <v>0.46874999999999989</v>
      </c>
      <c r="N71" s="55">
        <f t="shared" si="74"/>
        <v>0.67708333333333326</v>
      </c>
      <c r="O71" s="13" t="s">
        <v>104</v>
      </c>
      <c r="P71" s="109" t="str">
        <f t="shared" si="75"/>
        <v>Womens Jr 2-</v>
      </c>
      <c r="Q71" s="31"/>
      <c r="R71" s="59">
        <f t="shared" si="76"/>
        <v>8</v>
      </c>
      <c r="S71" s="60">
        <f>R71/3</f>
        <v>2.6666666666666665</v>
      </c>
      <c r="T71" s="14" t="s">
        <v>89</v>
      </c>
      <c r="U71" s="14" t="s">
        <v>6</v>
      </c>
      <c r="V71" s="14"/>
      <c r="W71" s="14" t="s">
        <v>12</v>
      </c>
      <c r="X71" s="15"/>
      <c r="Y71" s="48">
        <f>SUM(R$3:R71)</f>
        <v>739</v>
      </c>
      <c r="Z71" s="50">
        <f t="shared" si="83"/>
        <v>16</v>
      </c>
      <c r="AA71" s="62">
        <f>SUM(Z$3:Z71)</f>
        <v>3618</v>
      </c>
      <c r="AB71" s="41">
        <v>2</v>
      </c>
      <c r="AC71" s="41"/>
      <c r="AD71" s="16"/>
      <c r="AE71" s="16" t="str">
        <f t="shared" si="12"/>
        <v/>
      </c>
      <c r="AF71" s="111">
        <v>68</v>
      </c>
      <c r="AG71" s="111"/>
      <c r="AH71" s="111"/>
      <c r="AI71" s="113" t="s">
        <v>275</v>
      </c>
      <c r="AJ71" s="112">
        <v>8</v>
      </c>
      <c r="AK71" s="92">
        <v>2</v>
      </c>
      <c r="AL71" s="3" t="str">
        <f t="shared" si="77"/>
        <v>$aevents[68] = array('68','WJ158','15:21','W Jr 2-','','num'=&gt;999);</v>
      </c>
      <c r="AO71" s="36"/>
      <c r="AP71" s="36"/>
      <c r="AU71" s="3" t="str">
        <f t="shared" si="14"/>
        <v>W Jr 2-</v>
      </c>
      <c r="AV71" s="3" t="str">
        <f t="shared" si="67"/>
        <v>Mens Open 2x</v>
      </c>
      <c r="AY71" s="118"/>
      <c r="BC71" s="138" t="s">
        <v>396</v>
      </c>
      <c r="BD71" s="139">
        <v>1.5694444444444445E-2</v>
      </c>
      <c r="BE71" s="139">
        <v>1.6157407407407409E-2</v>
      </c>
      <c r="BG71" s="128">
        <f t="shared" si="40"/>
        <v>1.5925925925925927E-2</v>
      </c>
      <c r="BH71" s="144">
        <f t="shared" si="78"/>
        <v>5.5988461538461536</v>
      </c>
      <c r="BI71" s="144">
        <f t="shared" si="79"/>
        <v>-4.9321794871794857</v>
      </c>
    </row>
    <row r="72" spans="1:61" s="5" customFormat="1" ht="12" customHeight="1" thickBot="1">
      <c r="A72" s="53">
        <f t="shared" si="68"/>
        <v>69</v>
      </c>
      <c r="B72" s="165" t="s">
        <v>179</v>
      </c>
      <c r="C72" s="170">
        <f t="shared" si="73"/>
        <v>0.58333333333333326</v>
      </c>
      <c r="D72" s="171">
        <f>C72+(20/1440)</f>
        <v>0.5972222222222221</v>
      </c>
      <c r="E72" s="168">
        <f t="shared" si="84"/>
        <v>0</v>
      </c>
      <c r="F72" s="130">
        <f t="shared" si="69"/>
        <v>0</v>
      </c>
      <c r="G72" s="130">
        <f t="shared" si="70"/>
        <v>1.3888888888888889E-3</v>
      </c>
      <c r="H72" s="131"/>
      <c r="I72" s="130">
        <f t="shared" si="82"/>
        <v>2.0833333333333333E-3</v>
      </c>
      <c r="J72" s="18"/>
      <c r="K72" s="158">
        <f>K71+I72+J72+MAX(0,ROUNDUP(MAX(BH72-BH71,0)/2,0)/1440)</f>
        <v>0.65972222222222154</v>
      </c>
      <c r="L72" s="147">
        <v>0.64305555555555494</v>
      </c>
      <c r="M72" s="162">
        <f>M71+J72+E72</f>
        <v>0.46874999999999989</v>
      </c>
      <c r="N72" s="55">
        <f t="shared" si="74"/>
        <v>0.67708333333333326</v>
      </c>
      <c r="O72" s="13" t="s">
        <v>34</v>
      </c>
      <c r="P72" s="109" t="str">
        <f t="shared" si="75"/>
        <v>Mens Open 2x</v>
      </c>
      <c r="Q72" s="31"/>
      <c r="R72" s="59">
        <f t="shared" si="76"/>
        <v>3</v>
      </c>
      <c r="S72" s="60">
        <f t="shared" si="71"/>
        <v>1</v>
      </c>
      <c r="T72" s="14" t="s">
        <v>70</v>
      </c>
      <c r="U72" s="14" t="s">
        <v>5</v>
      </c>
      <c r="V72" s="14"/>
      <c r="W72" s="14" t="s">
        <v>3</v>
      </c>
      <c r="X72" s="15"/>
      <c r="Y72" s="48">
        <f>SUM(R$3:R72)</f>
        <v>742</v>
      </c>
      <c r="Z72" s="50">
        <f t="shared" si="83"/>
        <v>6</v>
      </c>
      <c r="AA72" s="62">
        <f>SUM(Z$3:Z72)</f>
        <v>3624</v>
      </c>
      <c r="AB72" s="41">
        <v>1</v>
      </c>
      <c r="AC72" s="41">
        <f>AB72*VLOOKUP(T72,BOATCLASS,2)</f>
        <v>2</v>
      </c>
      <c r="AD72" s="16"/>
      <c r="AE72" s="16" t="str">
        <f t="shared" si="12"/>
        <v/>
      </c>
      <c r="AF72" s="109">
        <v>69</v>
      </c>
      <c r="AG72" s="109"/>
      <c r="AH72" s="109"/>
      <c r="AI72" s="114" t="s">
        <v>276</v>
      </c>
      <c r="AJ72" s="110">
        <v>3</v>
      </c>
      <c r="AK72" s="91">
        <v>1</v>
      </c>
      <c r="AL72" s="3" t="str">
        <f t="shared" si="77"/>
        <v>$aevents[69] = array('69','MO159','15:26','M Open 2x','','num'=&gt;999);</v>
      </c>
      <c r="AO72" s="36"/>
      <c r="AP72" s="36"/>
      <c r="AU72" s="3" t="str">
        <f t="shared" si="14"/>
        <v>M Open 2x</v>
      </c>
      <c r="AV72" s="3" t="str">
        <f t="shared" si="67"/>
        <v>Mens Masters 2x</v>
      </c>
      <c r="AY72" s="118"/>
    </row>
    <row r="73" spans="1:61" s="5" customFormat="1" ht="12" customHeight="1" thickBot="1">
      <c r="A73" s="53">
        <f t="shared" si="68"/>
        <v>70</v>
      </c>
      <c r="B73" s="165" t="s">
        <v>180</v>
      </c>
      <c r="C73" s="170">
        <f t="shared" si="73"/>
        <v>0.58333333333333326</v>
      </c>
      <c r="D73" s="171">
        <f t="shared" si="4"/>
        <v>0.5972222222222221</v>
      </c>
      <c r="E73" s="168">
        <f t="shared" si="84"/>
        <v>0</v>
      </c>
      <c r="F73" s="130">
        <f t="shared" si="69"/>
        <v>0</v>
      </c>
      <c r="G73" s="130">
        <f t="shared" si="70"/>
        <v>0</v>
      </c>
      <c r="H73" s="131"/>
      <c r="I73" s="130">
        <f t="shared" si="82"/>
        <v>6.9444444444444447E-4</v>
      </c>
      <c r="J73" s="12"/>
      <c r="K73" s="158">
        <f>K72+I73+J73+MAX(0,ROUNDUP(MAX(BH73-BH72,0)/2,0)/1440)</f>
        <v>0.66041666666666599</v>
      </c>
      <c r="L73" s="147">
        <v>0.64374999999999938</v>
      </c>
      <c r="M73" s="162">
        <f t="shared" si="7"/>
        <v>0.46874999999999989</v>
      </c>
      <c r="N73" s="55">
        <f t="shared" si="74"/>
        <v>0.67708333333333326</v>
      </c>
      <c r="O73" s="13" t="s">
        <v>35</v>
      </c>
      <c r="P73" s="109" t="str">
        <f t="shared" si="75"/>
        <v>Mens Masters 2x</v>
      </c>
      <c r="Q73" s="30" t="s">
        <v>77</v>
      </c>
      <c r="R73" s="59">
        <f t="shared" si="76"/>
        <v>4</v>
      </c>
      <c r="S73" s="60">
        <f t="shared" si="71"/>
        <v>1.3333333333333333</v>
      </c>
      <c r="T73" s="14" t="s">
        <v>70</v>
      </c>
      <c r="U73" s="14" t="s">
        <v>5</v>
      </c>
      <c r="V73" s="14"/>
      <c r="W73" s="14" t="s">
        <v>7</v>
      </c>
      <c r="X73" s="15"/>
      <c r="Y73" s="48">
        <f>SUM(R$3:R73)</f>
        <v>746</v>
      </c>
      <c r="Z73" s="50">
        <f t="shared" si="83"/>
        <v>8</v>
      </c>
      <c r="AA73" s="62">
        <f>SUM(Z$3:Z73)</f>
        <v>3632</v>
      </c>
      <c r="AB73" s="41">
        <v>6</v>
      </c>
      <c r="AC73" s="41">
        <f>AB73*VLOOKUP(T73,BOATCLASS,2)</f>
        <v>12</v>
      </c>
      <c r="AD73" s="16"/>
      <c r="AE73" s="16" t="str">
        <f t="shared" si="12"/>
        <v/>
      </c>
      <c r="AF73" s="111">
        <v>70</v>
      </c>
      <c r="AG73" s="111"/>
      <c r="AH73" s="111"/>
      <c r="AI73" s="113" t="s">
        <v>277</v>
      </c>
      <c r="AJ73" s="112">
        <v>4</v>
      </c>
      <c r="AK73" s="92">
        <v>6</v>
      </c>
      <c r="AL73" s="3" t="str">
        <f t="shared" si="77"/>
        <v>$aevents[70] = array('70','MM160','15:27','M Master 2x','Y','num'=&gt;999);</v>
      </c>
      <c r="AO73" s="36"/>
      <c r="AP73" s="36"/>
      <c r="AU73" s="3" t="str">
        <f t="shared" si="14"/>
        <v>M Master 2x</v>
      </c>
      <c r="AV73" s="3" t="str">
        <f t="shared" si="67"/>
        <v>Mens Club 2x (HS OK)</v>
      </c>
      <c r="AY73" s="118"/>
      <c r="BG73" s="143">
        <f>AVERAGE(BG3:BG71)</f>
        <v>1.9582532051282051E-2</v>
      </c>
    </row>
    <row r="74" spans="1:61" s="5" customFormat="1" ht="12" customHeight="1" thickBot="1">
      <c r="A74" s="53">
        <f t="shared" si="68"/>
        <v>71</v>
      </c>
      <c r="B74" s="165" t="s">
        <v>181</v>
      </c>
      <c r="C74" s="170">
        <f t="shared" si="73"/>
        <v>0.58333333333333326</v>
      </c>
      <c r="D74" s="171">
        <f t="shared" si="4"/>
        <v>0.5972222222222221</v>
      </c>
      <c r="E74" s="168">
        <f t="shared" si="84"/>
        <v>0</v>
      </c>
      <c r="F74" s="130">
        <f t="shared" si="69"/>
        <v>0</v>
      </c>
      <c r="G74" s="130">
        <f t="shared" si="70"/>
        <v>0</v>
      </c>
      <c r="H74" s="131"/>
      <c r="I74" s="130">
        <f t="shared" si="82"/>
        <v>1.3888888888888889E-3</v>
      </c>
      <c r="J74" s="12"/>
      <c r="K74" s="158">
        <f>K73+I74+J74+MAX(0,ROUNDUP(MAX(BH74-BH73,0)/2,0)/1440)</f>
        <v>0.66180555555555487</v>
      </c>
      <c r="L74" s="147">
        <v>0.64513888888888826</v>
      </c>
      <c r="M74" s="162">
        <f t="shared" si="7"/>
        <v>0.46874999999999989</v>
      </c>
      <c r="N74" s="55">
        <f t="shared" si="74"/>
        <v>0.67708333333333326</v>
      </c>
      <c r="O74" s="13" t="s">
        <v>36</v>
      </c>
      <c r="P74" s="109" t="str">
        <f t="shared" si="75"/>
        <v>Mens Club 2x (HS OK)</v>
      </c>
      <c r="Q74" s="31"/>
      <c r="R74" s="59">
        <f t="shared" si="76"/>
        <v>6</v>
      </c>
      <c r="S74" s="60">
        <f t="shared" si="71"/>
        <v>2</v>
      </c>
      <c r="T74" s="14" t="s">
        <v>70</v>
      </c>
      <c r="U74" s="14" t="s">
        <v>5</v>
      </c>
      <c r="V74" s="14"/>
      <c r="W74" s="14" t="s">
        <v>13</v>
      </c>
      <c r="X74" s="15"/>
      <c r="Y74" s="48">
        <f>SUM(R$3:R74)</f>
        <v>752</v>
      </c>
      <c r="Z74" s="50">
        <f t="shared" si="83"/>
        <v>12</v>
      </c>
      <c r="AA74" s="62">
        <f>SUM(Z$3:Z74)</f>
        <v>3644</v>
      </c>
      <c r="AB74" s="41">
        <v>8</v>
      </c>
      <c r="AC74" s="41">
        <f>AB74*VLOOKUP(T74,BOATCLASS,2)</f>
        <v>16</v>
      </c>
      <c r="AD74" s="16"/>
      <c r="AE74" s="16" t="str">
        <f t="shared" si="12"/>
        <v/>
      </c>
      <c r="AF74" s="109">
        <v>71</v>
      </c>
      <c r="AG74" s="109"/>
      <c r="AH74" s="109"/>
      <c r="AI74" s="114" t="s">
        <v>299</v>
      </c>
      <c r="AJ74" s="110">
        <v>6</v>
      </c>
      <c r="AK74" s="91">
        <v>8</v>
      </c>
      <c r="AL74" s="3" t="str">
        <f t="shared" si="77"/>
        <v>$aevents[71] = array('71','MC161','15:29','M Club 2x','','num'=&gt;999);</v>
      </c>
      <c r="AO74" s="36"/>
      <c r="AP74" s="36"/>
      <c r="AU74" s="3" t="str">
        <f t="shared" si="14"/>
        <v>M Club 2x</v>
      </c>
      <c r="AV74" s="3" t="str">
        <f t="shared" si="67"/>
        <v>Mens Open 8+</v>
      </c>
      <c r="AY74" s="118"/>
    </row>
    <row r="75" spans="1:61" s="5" customFormat="1" ht="12" customHeight="1" thickBot="1">
      <c r="A75" s="53">
        <f t="shared" si="68"/>
        <v>72</v>
      </c>
      <c r="B75" s="165" t="s">
        <v>182</v>
      </c>
      <c r="C75" s="170">
        <f t="shared" si="73"/>
        <v>0.59375</v>
      </c>
      <c r="D75" s="171">
        <f t="shared" si="4"/>
        <v>0.60763888888888884</v>
      </c>
      <c r="E75" s="168">
        <f t="shared" si="84"/>
        <v>0</v>
      </c>
      <c r="F75" s="130">
        <f t="shared" si="69"/>
        <v>2.7777777777777779E-3</v>
      </c>
      <c r="G75" s="130">
        <f t="shared" si="70"/>
        <v>0</v>
      </c>
      <c r="H75" s="131"/>
      <c r="I75" s="130">
        <f t="shared" si="82"/>
        <v>1.3888888888888889E-3</v>
      </c>
      <c r="J75" s="18">
        <v>6.9444444444444441E-3</v>
      </c>
      <c r="K75" s="158">
        <f>K74+I75+J75+MAX(0,ROUNDUP(MAX(BH75-BH74,0)/2,0)/1440)</f>
        <v>0.67013888888888817</v>
      </c>
      <c r="L75" s="147">
        <v>0.65624999999999933</v>
      </c>
      <c r="M75" s="162">
        <f t="shared" si="7"/>
        <v>0.47569444444444431</v>
      </c>
      <c r="N75" s="55">
        <f t="shared" si="74"/>
        <v>0.6875</v>
      </c>
      <c r="O75" s="13" t="s">
        <v>38</v>
      </c>
      <c r="P75" s="109" t="str">
        <f t="shared" si="75"/>
        <v>Mens Open 8+</v>
      </c>
      <c r="Q75" s="31"/>
      <c r="R75" s="59">
        <f t="shared" si="76"/>
        <v>15</v>
      </c>
      <c r="S75" s="60">
        <f t="shared" si="71"/>
        <v>5</v>
      </c>
      <c r="T75" s="14" t="s">
        <v>90</v>
      </c>
      <c r="U75" s="14" t="s">
        <v>5</v>
      </c>
      <c r="V75" s="14"/>
      <c r="W75" s="14" t="s">
        <v>3</v>
      </c>
      <c r="X75" s="15"/>
      <c r="Y75" s="48">
        <f>SUM(R$3:R75)</f>
        <v>767</v>
      </c>
      <c r="Z75" s="50">
        <f t="shared" si="83"/>
        <v>135</v>
      </c>
      <c r="AA75" s="62">
        <f>SUM(Z$3:Z75)</f>
        <v>3779</v>
      </c>
      <c r="AB75" s="41">
        <v>10</v>
      </c>
      <c r="AC75" s="41">
        <f>AB75*VLOOKUP(T75,BOATCLASS,2)</f>
        <v>90</v>
      </c>
      <c r="AD75" s="71"/>
      <c r="AF75" s="111">
        <v>72</v>
      </c>
      <c r="AG75" s="111"/>
      <c r="AH75" s="111"/>
      <c r="AI75" s="113" t="s">
        <v>279</v>
      </c>
      <c r="AJ75" s="112">
        <v>15</v>
      </c>
      <c r="AK75" s="92">
        <v>10</v>
      </c>
      <c r="AL75" s="3" t="str">
        <f t="shared" si="77"/>
        <v>$aevents[72] = array('72','MO162','15:45','M Open 8+','','num'=&gt;999);</v>
      </c>
      <c r="AO75" s="36"/>
      <c r="AP75" s="36"/>
      <c r="AU75" s="3" t="str">
        <f t="shared" si="14"/>
        <v>M Open 8+</v>
      </c>
      <c r="AV75" s="3" t="str">
        <f t="shared" si="67"/>
        <v>Womens Open 8+</v>
      </c>
      <c r="AY75" s="118"/>
    </row>
    <row r="76" spans="1:61" s="5" customFormat="1" ht="12" customHeight="1" thickBot="1">
      <c r="A76" s="53">
        <f t="shared" si="68"/>
        <v>73</v>
      </c>
      <c r="B76" s="165" t="s">
        <v>183</v>
      </c>
      <c r="C76" s="170">
        <f t="shared" si="73"/>
        <v>0.60416666666666663</v>
      </c>
      <c r="D76" s="171">
        <f t="shared" si="4"/>
        <v>0.61805555555555547</v>
      </c>
      <c r="E76" s="168">
        <f t="shared" si="84"/>
        <v>3.472222222222222E-3</v>
      </c>
      <c r="F76" s="130">
        <f t="shared" si="69"/>
        <v>0</v>
      </c>
      <c r="G76" s="130">
        <f t="shared" si="70"/>
        <v>0</v>
      </c>
      <c r="H76" s="131"/>
      <c r="I76" s="130">
        <f t="shared" si="82"/>
        <v>3.472222222222222E-3</v>
      </c>
      <c r="J76" s="18"/>
      <c r="K76" s="158">
        <f>K75+I76+J76+MAX(0,ROUNDUP(MAX(BH76-BH75,0)/2,0)/1440)</f>
        <v>0.67361111111111038</v>
      </c>
      <c r="L76" s="147">
        <v>0.65972222222222154</v>
      </c>
      <c r="M76" s="162">
        <f t="shared" si="7"/>
        <v>0.47916666666666652</v>
      </c>
      <c r="N76" s="55">
        <f t="shared" si="74"/>
        <v>0.69791666666666663</v>
      </c>
      <c r="O76" s="13" t="s">
        <v>51</v>
      </c>
      <c r="P76" s="109" t="str">
        <f t="shared" si="75"/>
        <v>Womens Open 8+</v>
      </c>
      <c r="Q76" s="39"/>
      <c r="R76" s="59">
        <f t="shared" si="76"/>
        <v>5</v>
      </c>
      <c r="S76" s="60">
        <f t="shared" si="71"/>
        <v>1.6666666666666667</v>
      </c>
      <c r="T76" s="14" t="s">
        <v>90</v>
      </c>
      <c r="U76" s="14" t="s">
        <v>6</v>
      </c>
      <c r="V76" s="14"/>
      <c r="W76" s="14" t="s">
        <v>3</v>
      </c>
      <c r="X76" s="15"/>
      <c r="Y76" s="48">
        <f>SUM(R$3:R76)</f>
        <v>772</v>
      </c>
      <c r="Z76" s="50">
        <f t="shared" si="83"/>
        <v>45</v>
      </c>
      <c r="AA76" s="62">
        <f>SUM(Z$3:Z76)</f>
        <v>3824</v>
      </c>
      <c r="AB76" s="43">
        <v>2</v>
      </c>
      <c r="AC76" s="43">
        <f>AB76*VLOOKUP(T76,BOATCLASS,2)</f>
        <v>18</v>
      </c>
      <c r="AD76" s="71">
        <f>AA76-SUM(AD$3:AD75)</f>
        <v>405</v>
      </c>
      <c r="AE76" s="16" t="str">
        <f>IF(INT(M75*24)&lt;&gt;INT(M74*24),INT(M75*24),"")</f>
        <v/>
      </c>
      <c r="AF76" s="140">
        <v>73</v>
      </c>
      <c r="AG76" s="140"/>
      <c r="AH76" s="140"/>
      <c r="AI76" s="141" t="s">
        <v>280</v>
      </c>
      <c r="AJ76" s="142">
        <v>5</v>
      </c>
      <c r="AK76" s="93">
        <v>2</v>
      </c>
      <c r="AL76" s="3" t="str">
        <f t="shared" si="77"/>
        <v>$aevents[73] = array('73','WO163','15:50','W Open 8+','','num'=&gt;999);</v>
      </c>
      <c r="AO76" s="36"/>
      <c r="AP76" s="36"/>
      <c r="AU76" s="3" t="str">
        <f t="shared" si="14"/>
        <v>W Open 8+</v>
      </c>
      <c r="AV76" s="3" t="e">
        <f>#REF!</f>
        <v>#REF!</v>
      </c>
      <c r="AY76" s="118"/>
    </row>
    <row r="77" spans="1:61" ht="17.25" customHeight="1">
      <c r="AD77" s="4"/>
      <c r="AE77" s="4"/>
    </row>
    <row r="78" spans="1:61" ht="17.25" customHeight="1">
      <c r="F78" s="7">
        <f>SUM(F3:F76)</f>
        <v>2.5000000000000001E-2</v>
      </c>
      <c r="G78" s="7">
        <f>SUM(G3:G76)</f>
        <v>1.8055555555555554E-2</v>
      </c>
      <c r="H78" s="7">
        <f>SUM(H3:H76)</f>
        <v>0</v>
      </c>
      <c r="I78" s="7">
        <f>SUM(I3:I76)</f>
        <v>0.18958333333333327</v>
      </c>
      <c r="J78" s="7">
        <f>SUM(J3:J76)</f>
        <v>7.2916666666666671E-2</v>
      </c>
      <c r="L78" s="100">
        <f>SUM(L3:L76)</f>
        <v>36.762499999999967</v>
      </c>
      <c r="M78" s="2" t="s">
        <v>96</v>
      </c>
      <c r="O78" s="49">
        <f>COUNTIF(O3:O76,"&gt;''")</f>
        <v>73</v>
      </c>
      <c r="P78" s="49"/>
      <c r="R78" s="36">
        <f>SUM(R3:R76)</f>
        <v>772</v>
      </c>
      <c r="S78" s="46">
        <f>SUM(S3:S76)</f>
        <v>257.33333333333331</v>
      </c>
      <c r="Z78" s="52">
        <f>SUM(Z3:Z76)</f>
        <v>3824</v>
      </c>
      <c r="AB78" s="36">
        <f>SUM(AB3:AB76)</f>
        <v>701</v>
      </c>
      <c r="AC78" s="52">
        <f>SUM(AC3:AC76)</f>
        <v>3774</v>
      </c>
    </row>
    <row r="79" spans="1:61" ht="17.25" customHeight="1">
      <c r="M79" s="7"/>
      <c r="R79" s="72">
        <f>(R78-AB78)/AB78</f>
        <v>0.10128388017118402</v>
      </c>
      <c r="Z79" s="72">
        <f>(Z78-AC78)/AC78</f>
        <v>1.3248542660307366E-2</v>
      </c>
    </row>
    <row r="80" spans="1:61" ht="17.25" customHeight="1">
      <c r="J80" s="7">
        <f>J78+I78+H78+G78+F78</f>
        <v>0.30555555555555552</v>
      </c>
      <c r="M80" s="7"/>
      <c r="S80" s="46" t="s">
        <v>187</v>
      </c>
      <c r="T80" s="46" t="s">
        <v>186</v>
      </c>
      <c r="U80" s="36" t="s">
        <v>185</v>
      </c>
      <c r="V80" s="95" t="s">
        <v>81</v>
      </c>
    </row>
    <row r="81" spans="5:28" ht="17.25" customHeight="1">
      <c r="M81" s="77" t="s">
        <v>108</v>
      </c>
      <c r="O81" s="2" t="s">
        <v>88</v>
      </c>
      <c r="R81" s="36">
        <f>SUMIF($T$3:$T$76,"=1x",$R$3:$R$76)</f>
        <v>125</v>
      </c>
      <c r="S81" s="36">
        <f>COUNTIF($T$3:$T$76,"=1x")</f>
        <v>22</v>
      </c>
      <c r="T81" s="36">
        <v>3</v>
      </c>
      <c r="U81" s="36">
        <f>S81*T81</f>
        <v>66</v>
      </c>
      <c r="V81" s="2" t="s">
        <v>88</v>
      </c>
      <c r="AB81" s="36">
        <f>SUMIF($T$3:$T$76,"=1x",$AB$3:$AB$76)</f>
        <v>116</v>
      </c>
    </row>
    <row r="82" spans="5:28" ht="17.25" customHeight="1">
      <c r="M82" s="7"/>
      <c r="O82" s="2" t="s">
        <v>89</v>
      </c>
      <c r="R82" s="36">
        <f>SUMIF($T$3:$T$76,"=2-",$R$3:$R$76)</f>
        <v>45</v>
      </c>
      <c r="S82" s="36">
        <f>COUNTIF($T$3:$T$76,"=2-")</f>
        <v>3</v>
      </c>
      <c r="T82" s="36">
        <v>6</v>
      </c>
      <c r="U82" s="36">
        <f t="shared" ref="U82:U86" si="85">S82*T82</f>
        <v>18</v>
      </c>
      <c r="V82" s="2" t="s">
        <v>89</v>
      </c>
      <c r="AB82" s="36">
        <f>SUMIF($T$3:$T$76,"=2-",$AB$3:$AB$76)</f>
        <v>29</v>
      </c>
    </row>
    <row r="83" spans="5:28" ht="17.25" customHeight="1">
      <c r="E83" s="163" t="s">
        <v>113</v>
      </c>
      <c r="M83" s="7"/>
      <c r="O83" s="2" t="s">
        <v>70</v>
      </c>
      <c r="R83" s="36">
        <f>SUMIF($T$3:$T$76,"=2x",$R$3:$R$76)</f>
        <v>70</v>
      </c>
      <c r="S83" s="36">
        <f>COUNTIF($T$3:$T$76,"=2x")</f>
        <v>11</v>
      </c>
      <c r="T83" s="36">
        <v>6</v>
      </c>
      <c r="U83" s="36">
        <f t="shared" si="85"/>
        <v>66</v>
      </c>
      <c r="V83" s="2" t="s">
        <v>70</v>
      </c>
      <c r="AB83" s="36">
        <f>SUMIF($T$3:$T$76,"=2x",$AB$3:$AB$76)</f>
        <v>58</v>
      </c>
    </row>
    <row r="84" spans="5:28" ht="17.25" customHeight="1">
      <c r="J84" s="7" t="s">
        <v>109</v>
      </c>
      <c r="M84" s="7" t="s">
        <v>110</v>
      </c>
      <c r="O84" s="2" t="s">
        <v>91</v>
      </c>
      <c r="R84" s="36">
        <f>SUMIF($T$3:$T$76,"=4+",$R$3:$R$76)</f>
        <v>291</v>
      </c>
      <c r="S84" s="36">
        <f>COUNTIF($T$3:$T$76,"=4+")</f>
        <v>14</v>
      </c>
      <c r="T84" s="36">
        <v>15</v>
      </c>
      <c r="U84" s="36">
        <f t="shared" si="85"/>
        <v>210</v>
      </c>
      <c r="V84" s="2" t="s">
        <v>91</v>
      </c>
      <c r="AB84" s="36">
        <f>SUMIF($T$3:$T$76,"=4+",$AB$3:$AB$76)</f>
        <v>196</v>
      </c>
    </row>
    <row r="85" spans="5:28" ht="17.25" customHeight="1">
      <c r="J85" s="80">
        <v>0.51388888888888895</v>
      </c>
      <c r="K85" s="160"/>
      <c r="L85" s="101"/>
      <c r="M85" s="7"/>
      <c r="O85" s="2" t="s">
        <v>69</v>
      </c>
      <c r="R85" s="36">
        <f>SUMIF($T$3:$T$76,"=4x",$R$3:$R$76)</f>
        <v>31</v>
      </c>
      <c r="S85" s="36">
        <f>COUNTIF($T$3:$T$76,"=4x")</f>
        <v>6</v>
      </c>
      <c r="T85" s="36">
        <v>12</v>
      </c>
      <c r="U85" s="36">
        <f t="shared" si="85"/>
        <v>72</v>
      </c>
      <c r="V85" s="2" t="s">
        <v>69</v>
      </c>
      <c r="AB85" s="36">
        <f>SUMIF($T$3:$T$76,"=4x",$AB$3:$AB$76)</f>
        <v>33</v>
      </c>
    </row>
    <row r="86" spans="5:28" ht="17.25" customHeight="1">
      <c r="J86" s="80">
        <v>0.5625</v>
      </c>
      <c r="K86" s="160"/>
      <c r="L86" s="101"/>
      <c r="M86" s="7">
        <f>J86-J85</f>
        <v>4.8611111111111049E-2</v>
      </c>
      <c r="O86" s="2" t="s">
        <v>90</v>
      </c>
      <c r="R86" s="36">
        <f>SUMIF($T$3:$T$76,"=8+",$R$3:$R$76)</f>
        <v>210</v>
      </c>
      <c r="S86" s="36">
        <f>COUNTIF($T$3:$T$76,"=8+")</f>
        <v>17</v>
      </c>
      <c r="T86" s="36">
        <v>27</v>
      </c>
      <c r="U86" s="36">
        <f t="shared" si="85"/>
        <v>459</v>
      </c>
      <c r="V86" s="2" t="s">
        <v>90</v>
      </c>
      <c r="AB86" s="36">
        <f>SUMIF($T$3:$T$76,"=8+",$AB$3:$AB$76)</f>
        <v>269</v>
      </c>
    </row>
    <row r="87" spans="5:28" ht="17.25" customHeight="1">
      <c r="J87" s="80">
        <v>0.63541666666666663</v>
      </c>
      <c r="K87" s="160"/>
      <c r="L87" s="101"/>
      <c r="M87" s="7">
        <f>J87-J86</f>
        <v>7.291666666666663E-2</v>
      </c>
      <c r="S87" s="36"/>
      <c r="T87" s="36"/>
      <c r="U87" s="36"/>
    </row>
    <row r="88" spans="5:28" ht="17.25" customHeight="1">
      <c r="M88" s="7"/>
      <c r="S88" s="36">
        <f>SUM(S81:S86)</f>
        <v>73</v>
      </c>
      <c r="T88" s="36"/>
      <c r="U88" s="36">
        <f>SUM(U81:U86)</f>
        <v>891</v>
      </c>
    </row>
    <row r="89" spans="5:28" ht="17.25" customHeight="1">
      <c r="E89" s="159" t="s">
        <v>103</v>
      </c>
      <c r="J89" s="7" t="s">
        <v>112</v>
      </c>
      <c r="M89" s="7" t="s">
        <v>110</v>
      </c>
    </row>
    <row r="90" spans="5:28" ht="17.25" customHeight="1">
      <c r="E90" s="169">
        <v>35</v>
      </c>
      <c r="J90" s="7">
        <f>VLOOKUP(E90,SCHEDULE,2,FALSE)</f>
        <v>0.37499999999999994</v>
      </c>
      <c r="M90" s="7"/>
    </row>
    <row r="91" spans="5:28" ht="17.25" customHeight="1">
      <c r="E91" s="169">
        <v>49</v>
      </c>
      <c r="J91" s="7">
        <f>VLOOKUP(E91,SCHEDULE,2,FALSE)</f>
        <v>0.39583333333333326</v>
      </c>
      <c r="M91" s="7">
        <f>J91-J90</f>
        <v>2.0833333333333315E-2</v>
      </c>
    </row>
    <row r="92" spans="5:28" ht="17.25" customHeight="1">
      <c r="E92" s="169">
        <v>63</v>
      </c>
      <c r="J92" s="7" t="e">
        <f>VLOOKUP(E92,SCHEDULE,2,FALSE)</f>
        <v>#N/A</v>
      </c>
      <c r="M92" s="7" t="e">
        <f>J92-J91</f>
        <v>#N/A</v>
      </c>
    </row>
  </sheetData>
  <autoFilter ref="T2:W76"/>
  <sortState ref="AZ3:BA6">
    <sortCondition ref="AZ3:AZ6"/>
  </sortState>
  <mergeCells count="3">
    <mergeCell ref="AD2:AE2"/>
    <mergeCell ref="M1:O1"/>
    <mergeCell ref="Q1:AA1"/>
  </mergeCells>
  <phoneticPr fontId="0" type="noConversion"/>
  <conditionalFormatting sqref="E3:E76">
    <cfRule type="cellIs" dxfId="71" priority="65" stopIfTrue="1" operator="notEqual">
      <formula>0</formula>
    </cfRule>
  </conditionalFormatting>
  <conditionalFormatting sqref="U3:U76">
    <cfRule type="cellIs" dxfId="70" priority="61" operator="equal">
      <formula>"Mixed"</formula>
    </cfRule>
    <cfRule type="cellIs" dxfId="69" priority="62" operator="equal">
      <formula>"W"</formula>
    </cfRule>
    <cfRule type="cellIs" dxfId="68" priority="63" operator="equal">
      <formula>"M"</formula>
    </cfRule>
  </conditionalFormatting>
  <conditionalFormatting sqref="S3:S76">
    <cfRule type="top10" dxfId="67" priority="74" percent="1" rank="10"/>
  </conditionalFormatting>
  <conditionalFormatting sqref="A72:A76">
    <cfRule type="expression" dxfId="66" priority="43" stopIfTrue="1">
      <formula>$A72:$A110&lt;&gt;$B72:$B110</formula>
    </cfRule>
  </conditionalFormatting>
  <conditionalFormatting sqref="A54 A70:A76">
    <cfRule type="expression" dxfId="65" priority="122" stopIfTrue="1">
      <formula>$A54:$A93&lt;&gt;$B54:$B93</formula>
    </cfRule>
  </conditionalFormatting>
  <conditionalFormatting sqref="O3:O47 O59:O76">
    <cfRule type="expression" dxfId="64" priority="39" stopIfTrue="1">
      <formula>$R3=0</formula>
    </cfRule>
  </conditionalFormatting>
  <conditionalFormatting sqref="O49:O57">
    <cfRule type="expression" dxfId="63" priority="38" stopIfTrue="1">
      <formula>$R48=0</formula>
    </cfRule>
  </conditionalFormatting>
  <conditionalFormatting sqref="A54 A43:A50">
    <cfRule type="expression" dxfId="62" priority="242" stopIfTrue="1">
      <formula>$B43:$B85&lt;&gt;$A43:$A85</formula>
    </cfRule>
  </conditionalFormatting>
  <conditionalFormatting sqref="A63">
    <cfRule type="expression" dxfId="61" priority="268" stopIfTrue="1">
      <formula>$A61:$A99&lt;&gt;$B61:$B99</formula>
    </cfRule>
  </conditionalFormatting>
  <conditionalFormatting sqref="A59:A76">
    <cfRule type="expression" dxfId="60" priority="277" stopIfTrue="1">
      <formula>$A60:$A98&lt;&gt;$B60:$B98</formula>
    </cfRule>
  </conditionalFormatting>
  <conditionalFormatting sqref="A62 A51:A52">
    <cfRule type="expression" dxfId="59" priority="284" stopIfTrue="1">
      <formula>$A51:$A92&lt;&gt;$B51:$B92</formula>
    </cfRule>
  </conditionalFormatting>
  <conditionalFormatting sqref="A58">
    <cfRule type="expression" dxfId="58" priority="328" stopIfTrue="1">
      <formula>$B58:$B101&lt;&gt;$A58:$A101</formula>
    </cfRule>
  </conditionalFormatting>
  <conditionalFormatting sqref="O60:O62">
    <cfRule type="expression" dxfId="57" priority="351" stopIfTrue="1">
      <formula>$R60=0</formula>
    </cfRule>
  </conditionalFormatting>
  <conditionalFormatting sqref="O63">
    <cfRule type="expression" dxfId="56" priority="27" stopIfTrue="1">
      <formula>$R63=0</formula>
    </cfRule>
  </conditionalFormatting>
  <conditionalFormatting sqref="A30:A32">
    <cfRule type="expression" dxfId="55" priority="411" stopIfTrue="1">
      <formula>$A30:$A75&lt;&gt;$B30:$B75</formula>
    </cfRule>
  </conditionalFormatting>
  <conditionalFormatting sqref="A5:A7 A10:A11 A33:A36 A26">
    <cfRule type="expression" dxfId="54" priority="416" stopIfTrue="1">
      <formula>$A5:$A55&lt;&gt;$B5:$B55</formula>
    </cfRule>
  </conditionalFormatting>
  <conditionalFormatting sqref="A12:A15 A30 A17:A25">
    <cfRule type="expression" dxfId="53" priority="467" stopIfTrue="1">
      <formula>$A12:$A65&lt;&gt;$B12:$B65</formula>
    </cfRule>
  </conditionalFormatting>
  <conditionalFormatting sqref="A33:A36">
    <cfRule type="expression" dxfId="52" priority="493" stopIfTrue="1">
      <formula>$A33:$A77&lt;&gt;$B33:$B77</formula>
    </cfRule>
  </conditionalFormatting>
  <conditionalFormatting sqref="A33:A36">
    <cfRule type="expression" dxfId="51" priority="501" stopIfTrue="1">
      <formula>$B33:$B79&lt;&gt;$A33:$A79</formula>
    </cfRule>
  </conditionalFormatting>
  <conditionalFormatting sqref="A30:A32">
    <cfRule type="expression" dxfId="50" priority="538" stopIfTrue="1">
      <formula>$B30:$B77&lt;&gt;$A30:$A77</formula>
    </cfRule>
  </conditionalFormatting>
  <conditionalFormatting sqref="A39:A41">
    <cfRule type="expression" dxfId="49" priority="546" stopIfTrue="1">
      <formula>$A39:$A81&lt;&gt;$B39:$B81</formula>
    </cfRule>
  </conditionalFormatting>
  <conditionalFormatting sqref="A51:A52 A39:A41">
    <cfRule type="expression" dxfId="48" priority="549" stopIfTrue="1">
      <formula>$B39:$B83&lt;&gt;$A39:$A83</formula>
    </cfRule>
  </conditionalFormatting>
  <conditionalFormatting sqref="A30 A21:A25">
    <cfRule type="expression" dxfId="47" priority="560" stopIfTrue="1">
      <formula>$B21:$B70&lt;&gt;$A21:$A70</formula>
    </cfRule>
  </conditionalFormatting>
  <conditionalFormatting sqref="A4:A11 A16">
    <cfRule type="expression" dxfId="46" priority="574" stopIfTrue="1">
      <formula>$A4:$A58&lt;&gt;$B4:$B58</formula>
    </cfRule>
  </conditionalFormatting>
  <conditionalFormatting sqref="A5:A11">
    <cfRule type="expression" dxfId="45" priority="575" stopIfTrue="1">
      <formula>$B5:$B55&lt;&gt;$A5:$A55</formula>
    </cfRule>
  </conditionalFormatting>
  <conditionalFormatting sqref="A17:A21 A25">
    <cfRule type="expression" dxfId="44" priority="587" stopIfTrue="1">
      <formula>$A17:$A64&lt;&gt;$B17:$B64</formula>
    </cfRule>
  </conditionalFormatting>
  <conditionalFormatting sqref="A36:A37">
    <cfRule type="expression" dxfId="43" priority="606" stopIfTrue="1">
      <formula>$A36:$A79&lt;&gt;$B36:$B79</formula>
    </cfRule>
  </conditionalFormatting>
  <conditionalFormatting sqref="A36:A37">
    <cfRule type="expression" dxfId="42" priority="607" stopIfTrue="1">
      <formula>$B36:$B81&lt;&gt;$A36:$A81</formula>
    </cfRule>
  </conditionalFormatting>
  <conditionalFormatting sqref="A30">
    <cfRule type="expression" dxfId="41" priority="716" stopIfTrue="1">
      <formula>$A30:$A77&lt;&gt;$B30:$B77</formula>
    </cfRule>
  </conditionalFormatting>
  <conditionalFormatting sqref="A13:A16 A51:A52 A39:A41 A22">
    <cfRule type="expression" dxfId="40" priority="768" stopIfTrue="1">
      <formula>$A13:$A61&lt;&gt;$B13:$B61</formula>
    </cfRule>
  </conditionalFormatting>
  <conditionalFormatting sqref="A38">
    <cfRule type="expression" dxfId="39" priority="776" stopIfTrue="1">
      <formula>$A38:$A91&lt;&gt;$B38:$B91</formula>
    </cfRule>
  </conditionalFormatting>
  <conditionalFormatting sqref="A30:A32 A3:A17">
    <cfRule type="expression" dxfId="38" priority="846" stopIfTrue="1">
      <formula>$A3:$A54&lt;&gt;$B3:$B54</formula>
    </cfRule>
  </conditionalFormatting>
  <conditionalFormatting sqref="A12:A16">
    <cfRule type="expression" dxfId="37" priority="855" stopIfTrue="1">
      <formula>$B12:$B61&lt;&gt;$A12:$A61</formula>
    </cfRule>
  </conditionalFormatting>
  <conditionalFormatting sqref="A12 A36:A37 A23">
    <cfRule type="expression" dxfId="36" priority="868" stopIfTrue="1">
      <formula>$A12:$A61&lt;&gt;$B12:$B61</formula>
    </cfRule>
  </conditionalFormatting>
  <conditionalFormatting sqref="A53">
    <cfRule type="expression" dxfId="35" priority="956" stopIfTrue="1">
      <formula>$A51:$A92&lt;&gt;$B51:$B92</formula>
    </cfRule>
  </conditionalFormatting>
  <conditionalFormatting sqref="A53">
    <cfRule type="expression" dxfId="34" priority="957" stopIfTrue="1">
      <formula>$B51:$B94&lt;&gt;$A51:$A94</formula>
    </cfRule>
  </conditionalFormatting>
  <conditionalFormatting sqref="A53">
    <cfRule type="expression" dxfId="33" priority="958" stopIfTrue="1">
      <formula>$A51:$A98&lt;&gt;$B51:$B98</formula>
    </cfRule>
  </conditionalFormatting>
  <conditionalFormatting sqref="A38">
    <cfRule type="expression" dxfId="32" priority="959" stopIfTrue="1">
      <formula>$B38:$B93&lt;&gt;$A38:$A93</formula>
    </cfRule>
  </conditionalFormatting>
  <conditionalFormatting sqref="A38">
    <cfRule type="expression" dxfId="31" priority="960" stopIfTrue="1">
      <formula>$A38:$A97&lt;&gt;$B38:$B97</formula>
    </cfRule>
  </conditionalFormatting>
  <conditionalFormatting sqref="A30">
    <cfRule type="expression" dxfId="30" priority="975" stopIfTrue="1">
      <formula>$A30:$A107&lt;&gt;$B30:$B107</formula>
    </cfRule>
  </conditionalFormatting>
  <conditionalFormatting sqref="A26">
    <cfRule type="expression" dxfId="29" priority="993" stopIfTrue="1">
      <formula>$A26:$A82&lt;&gt;$B26:$B82</formula>
    </cfRule>
  </conditionalFormatting>
  <conditionalFormatting sqref="A26">
    <cfRule type="expression" dxfId="28" priority="994" stopIfTrue="1">
      <formula>$B26:$B78&lt;&gt;$A26:$A78</formula>
    </cfRule>
  </conditionalFormatting>
  <conditionalFormatting sqref="A42">
    <cfRule type="expression" dxfId="27" priority="1080" stopIfTrue="1">
      <formula>$A30:$A82&lt;&gt;$B30:$B82</formula>
    </cfRule>
  </conditionalFormatting>
  <conditionalFormatting sqref="A42">
    <cfRule type="expression" dxfId="26" priority="1081" stopIfTrue="1">
      <formula>$B30:$B78&lt;&gt;$A30:$A78</formula>
    </cfRule>
  </conditionalFormatting>
  <conditionalFormatting sqref="A42">
    <cfRule type="expression" dxfId="25" priority="1082" stopIfTrue="1">
      <formula>$A30:$A76&lt;&gt;$B30:$B76</formula>
    </cfRule>
  </conditionalFormatting>
  <conditionalFormatting sqref="A30">
    <cfRule type="expression" dxfId="24" priority="1083" stopIfTrue="1">
      <formula>$A30:$A106&lt;&gt;$B30:$B106</formula>
    </cfRule>
  </conditionalFormatting>
  <conditionalFormatting sqref="A42">
    <cfRule type="expression" dxfId="23" priority="1084" stopIfTrue="1">
      <formula>$A30:$A81&lt;&gt;$B30:$B81</formula>
    </cfRule>
  </conditionalFormatting>
  <conditionalFormatting sqref="A42">
    <cfRule type="expression" dxfId="22" priority="1085" stopIfTrue="1">
      <formula>$B30:$B77&lt;&gt;$A30:$A77</formula>
    </cfRule>
  </conditionalFormatting>
  <conditionalFormatting sqref="A42">
    <cfRule type="expression" dxfId="21" priority="1086" stopIfTrue="1">
      <formula>$A30:$A75&lt;&gt;$B30:$B75</formula>
    </cfRule>
  </conditionalFormatting>
  <conditionalFormatting sqref="A42">
    <cfRule type="expression" dxfId="20" priority="1087" stopIfTrue="1">
      <formula>$A30:$A106&lt;&gt;$B30:$B106</formula>
    </cfRule>
  </conditionalFormatting>
  <conditionalFormatting sqref="A26">
    <cfRule type="expression" dxfId="19" priority="1093" stopIfTrue="1">
      <formula>$A26:$A107&lt;&gt;$B26:$B107</formula>
    </cfRule>
  </conditionalFormatting>
  <conditionalFormatting sqref="A70:A76">
    <cfRule type="expression" dxfId="18" priority="14" stopIfTrue="1">
      <formula>$A71:$A108&lt;&gt;$B71:$B108</formula>
    </cfRule>
  </conditionalFormatting>
  <conditionalFormatting sqref="A55:A57 A60:A69 A43:A50">
    <cfRule type="expression" dxfId="17" priority="1095" stopIfTrue="1">
      <formula>$A43:$A83&lt;&gt;$B43:$B83</formula>
    </cfRule>
  </conditionalFormatting>
  <conditionalFormatting sqref="A54:A57 A43:A50 A27:A30">
    <cfRule type="expression" dxfId="16" priority="1101" stopIfTrue="1">
      <formula>$A27:$A73&lt;&gt;$B27:$B73</formula>
    </cfRule>
  </conditionalFormatting>
  <conditionalFormatting sqref="A27:A30 A17:A20">
    <cfRule type="expression" dxfId="15" priority="1112" stopIfTrue="1">
      <formula>$B17:$B65&lt;&gt;$A17:$A65</formula>
    </cfRule>
  </conditionalFormatting>
  <conditionalFormatting sqref="A18:A57">
    <cfRule type="expression" dxfId="14" priority="1129" stopIfTrue="1">
      <formula>$A18:$A70&lt;&gt;$B18:$B70</formula>
    </cfRule>
  </conditionalFormatting>
  <conditionalFormatting sqref="A24:A25">
    <cfRule type="expression" dxfId="13" priority="1130" stopIfTrue="1">
      <formula>$A24:$A102&lt;&gt;$B24:$B102</formula>
    </cfRule>
  </conditionalFormatting>
  <conditionalFormatting sqref="A68:A69">
    <cfRule type="expression" dxfId="12" priority="1135" stopIfTrue="1">
      <formula>$A70:$A107&lt;&gt;$B70:$B107</formula>
    </cfRule>
  </conditionalFormatting>
  <conditionalFormatting sqref="A59">
    <cfRule type="expression" dxfId="11" priority="13" stopIfTrue="1">
      <formula>$A59:$A99&lt;&gt;$B59:$B99</formula>
    </cfRule>
  </conditionalFormatting>
  <conditionalFormatting sqref="A59">
    <cfRule type="expression" dxfId="10" priority="12" stopIfTrue="1">
      <formula>$A59:$A105&lt;&gt;$B59:$B105</formula>
    </cfRule>
  </conditionalFormatting>
  <conditionalFormatting sqref="A59">
    <cfRule type="expression" dxfId="9" priority="11" stopIfTrue="1">
      <formula>$A59:$A111&lt;&gt;$B59:$B111</formula>
    </cfRule>
  </conditionalFormatting>
  <conditionalFormatting sqref="A60:A76">
    <cfRule type="expression" dxfId="8" priority="10" stopIfTrue="1">
      <formula>$A60:$A100&lt;&gt;$B60:$B100</formula>
    </cfRule>
  </conditionalFormatting>
  <conditionalFormatting sqref="A60:A76">
    <cfRule type="expression" dxfId="7" priority="9" stopIfTrue="1">
      <formula>$A60:$A106&lt;&gt;$B60:$B106</formula>
    </cfRule>
  </conditionalFormatting>
  <conditionalFormatting sqref="A60:A76">
    <cfRule type="expression" dxfId="6" priority="8" stopIfTrue="1">
      <formula>$A60:$A112&lt;&gt;$B60:$B112</formula>
    </cfRule>
  </conditionalFormatting>
  <conditionalFormatting sqref="I3:I76">
    <cfRule type="colorScale" priority="6">
      <colorScale>
        <cfvo type="min" val="0"/>
        <cfvo type="max" val="0"/>
        <color rgb="FFFFEF9C"/>
        <color rgb="FFFF7128"/>
      </colorScale>
    </cfRule>
  </conditionalFormatting>
  <conditionalFormatting sqref="A60:A76">
    <cfRule type="expression" dxfId="5" priority="5" stopIfTrue="1">
      <formula>$A60:$A100&lt;&gt;$B60:$B100</formula>
    </cfRule>
  </conditionalFormatting>
  <conditionalFormatting sqref="A60:A76">
    <cfRule type="expression" dxfId="4" priority="4" stopIfTrue="1">
      <formula>$A60:$A106&lt;&gt;$B60:$B106</formula>
    </cfRule>
  </conditionalFormatting>
  <conditionalFormatting sqref="A60:A76">
    <cfRule type="expression" dxfId="3" priority="3" stopIfTrue="1">
      <formula>$A60:$A112&lt;&gt;$B60:$B112</formula>
    </cfRule>
  </conditionalFormatting>
  <conditionalFormatting sqref="O64:O69">
    <cfRule type="expression" dxfId="2" priority="1141" stopIfTrue="1">
      <formula>$R63=0</formula>
    </cfRule>
  </conditionalFormatting>
  <conditionalFormatting sqref="O59">
    <cfRule type="expression" dxfId="1" priority="2" stopIfTrue="1">
      <formula>$R59=0</formula>
    </cfRule>
  </conditionalFormatting>
  <conditionalFormatting sqref="O48">
    <cfRule type="expression" dxfId="0" priority="1" stopIfTrue="1">
      <formula>$R48=0</formula>
    </cfRule>
  </conditionalFormatting>
  <hyperlinks>
    <hyperlink ref="AI3" r:id="rId1" display="https://www.regattacentral.com/regatta/entries/competitors.jsp?job_id=2898&amp;event_id=1"/>
    <hyperlink ref="AI4" r:id="rId2" display="https://www.regattacentral.com/regatta/entries/competitors.jsp?job_id=2898&amp;event_id=3"/>
    <hyperlink ref="AI5" r:id="rId3" display="https://www.regattacentral.com/regatta/entries/competitors.jsp?job_id=2898&amp;event_id=5"/>
    <hyperlink ref="AI6" r:id="rId4" display="https://www.regattacentral.com/regatta/entries/competitors.jsp?job_id=2898&amp;event_id=7"/>
    <hyperlink ref="AI7" r:id="rId5" display="https://www.regattacentral.com/regatta/entries/competitors.jsp?job_id=2898&amp;event_id=9"/>
    <hyperlink ref="AI8" r:id="rId6" display="https://www.regattacentral.com/regatta/entries/competitors.jsp?job_id=2898&amp;event_id=11"/>
    <hyperlink ref="AI9" r:id="rId7" display="https://www.regattacentral.com/regatta/entries/competitors.jsp?job_id=2898&amp;event_id=13"/>
    <hyperlink ref="AI11" r:id="rId8" display="https://www.regattacentral.com/regatta/entries/competitors.jsp?job_id=2898&amp;event_id=129"/>
    <hyperlink ref="AI12" r:id="rId9" display="https://www.regattacentral.com/regatta/entries/competitors.jsp?job_id=2898&amp;event_id=17"/>
    <hyperlink ref="AI13" r:id="rId10" display="https://www.regattacentral.com/regatta/entries/competitors.jsp?job_id=2898&amp;event_id=19"/>
    <hyperlink ref="AI14" r:id="rId11" display="https://www.regattacentral.com/regatta/entries/competitors.jsp?job_id=2898&amp;event_id=21"/>
    <hyperlink ref="AI15" r:id="rId12" display="https://www.regattacentral.com/regatta/entries/competitors.jsp?job_id=2898&amp;event_id=23"/>
    <hyperlink ref="AI16" r:id="rId13" display="https://www.regattacentral.com/regatta/entries/competitors.jsp?job_id=2898&amp;event_id=131"/>
    <hyperlink ref="AI17" r:id="rId14" display="https://www.regattacentral.com/regatta/entries/competitors.jsp?job_id=2898&amp;event_id=25"/>
    <hyperlink ref="AI18" r:id="rId15" display="https://www.regattacentral.com/regatta/entries/competitors.jsp?job_id=2898&amp;event_id=27"/>
    <hyperlink ref="AI19" r:id="rId16" display="https://www.regattacentral.com/regatta/entries/competitors.jsp?job_id=2898&amp;event_id=29"/>
    <hyperlink ref="AI20" r:id="rId17" display="https://www.regattacentral.com/regatta/entries/competitors.jsp?job_id=2898&amp;event_id=31"/>
    <hyperlink ref="AI21" r:id="rId18" display="https://www.regattacentral.com/regatta/entries/competitors.jsp?job_id=2898&amp;event_id=33"/>
    <hyperlink ref="AI22" r:id="rId19" display="https://www.regattacentral.com/regatta/entries/competitors.jsp?job_id=2898&amp;event_id=35"/>
    <hyperlink ref="AI23" r:id="rId20" display="https://www.regattacentral.com/regatta/entries/competitors.jsp?job_id=2898&amp;event_id=37"/>
    <hyperlink ref="AI24" r:id="rId21" display="https://www.regattacentral.com/regatta/entries/competitors.jsp?job_id=2898&amp;event_id=39"/>
    <hyperlink ref="AI25" r:id="rId22" display="https://www.regattacentral.com/regatta/entries/competitors.jsp?job_id=2898&amp;event_id=41"/>
    <hyperlink ref="AI26" r:id="rId23" display="https://www.regattacentral.com/regatta/entries/competitors.jsp?job_id=2898&amp;event_id=128"/>
    <hyperlink ref="AI27" r:id="rId24" display="https://www.regattacentral.com/regatta/entries/competitors.jsp?job_id=2898&amp;event_id=43"/>
    <hyperlink ref="AI29" r:id="rId25" display="https://www.regattacentral.com/regatta/entries/competitors.jsp?job_id=2898&amp;event_id=47"/>
    <hyperlink ref="AI30" r:id="rId26" display="https://www.regattacentral.com/regatta/entries/competitors.jsp?job_id=2898&amp;event_id=133"/>
    <hyperlink ref="AI31" r:id="rId27" display="https://www.regattacentral.com/regatta/entries/competitors.jsp?job_id=2898&amp;event_id=49"/>
    <hyperlink ref="AI32" r:id="rId28" display="https://www.regattacentral.com/regatta/entries/competitors.jsp?job_id=2898&amp;event_id=126"/>
    <hyperlink ref="AI33" r:id="rId29" display="https://www.regattacentral.com/regatta/entries/competitors.jsp?job_id=2898&amp;event_id=51"/>
    <hyperlink ref="AI34" r:id="rId30" display="https://www.regattacentral.com/regatta/entries/competitors.jsp?job_id=2898&amp;event_id=53"/>
    <hyperlink ref="AI35" r:id="rId31" display="https://www.regattacentral.com/regatta/entries/competitors.jsp?job_id=2898&amp;event_id=55"/>
    <hyperlink ref="AI36" r:id="rId32" display="https://www.regattacentral.com/regatta/entries/competitors.jsp?job_id=2898&amp;event_id=132"/>
    <hyperlink ref="AI37" r:id="rId33" display="https://www.regattacentral.com/regatta/entries/competitors.jsp?job_id=2898&amp;event_id=57"/>
    <hyperlink ref="AI38" r:id="rId34" display="https://www.regattacentral.com/regatta/entries/competitors.jsp?job_id=2898&amp;event_id=79"/>
    <hyperlink ref="AI39" r:id="rId35" display="https://www.regattacentral.com/regatta/entries/competitors.jsp?job_id=2898&amp;event_id=59"/>
    <hyperlink ref="AI40" r:id="rId36" display="https://www.regattacentral.com/regatta/entries/competitors.jsp?job_id=2898&amp;event_id=61"/>
    <hyperlink ref="AI41" r:id="rId37" display="https://www.regattacentral.com/regatta/entries/competitors.jsp?job_id=2898&amp;event_id=127"/>
    <hyperlink ref="AI42" r:id="rId38" display="https://www.regattacentral.com/regatta/entries/competitors.jsp?job_id=2898&amp;event_id=130"/>
    <hyperlink ref="AI43" r:id="rId39" display="https://www.regattacentral.com/regatta/entries/competitors.jsp?job_id=2898&amp;event_id=63"/>
    <hyperlink ref="AI44" r:id="rId40" display="https://www.regattacentral.com/regatta/entries/competitors.jsp?job_id=2898&amp;event_id=65"/>
    <hyperlink ref="AI45" r:id="rId41" display="https://www.regattacentral.com/regatta/entries/competitors.jsp?job_id=2898&amp;event_id=67"/>
    <hyperlink ref="AI46" r:id="rId42" display="https://www.regattacentral.com/regatta/entries/competitors.jsp?job_id=2898&amp;event_id=69"/>
    <hyperlink ref="AI47" r:id="rId43" display="https://www.regattacentral.com/regatta/entries/competitors.jsp?job_id=2898&amp;event_id=71"/>
    <hyperlink ref="AI48" r:id="rId44" display="https://www.regattacentral.com/regatta/entries/competitors.jsp?job_id=2898&amp;event_id=138"/>
    <hyperlink ref="AI49" r:id="rId45" display="https://www.regattacentral.com/regatta/entries/competitors.jsp?job_id=2898&amp;event_id=73"/>
    <hyperlink ref="AI50" r:id="rId46" display="https://www.regattacentral.com/regatta/entries/competitors.jsp?job_id=2898&amp;event_id=75"/>
    <hyperlink ref="AI51" r:id="rId47" display="https://www.regattacentral.com/regatta/entries/competitors.jsp?job_id=2898&amp;event_id=77"/>
    <hyperlink ref="AI52" r:id="rId48" display="https://www.regattacentral.com/regatta/entries/competitors.jsp?job_id=2898&amp;event_id=83"/>
    <hyperlink ref="AI53" r:id="rId49" display="https://www.regattacentral.com/regatta/entries/competitors.jsp?job_id=2898&amp;event_id=134"/>
    <hyperlink ref="AI54" r:id="rId50" display="https://www.regattacentral.com/regatta/entries/competitors.jsp?job_id=2898&amp;event_id=81"/>
    <hyperlink ref="AI55" r:id="rId51" display="https://www.regattacentral.com/regatta/entries/competitors.jsp?job_id=2898&amp;event_id=85"/>
    <hyperlink ref="AI56" r:id="rId52" display="https://www.regattacentral.com/regatta/entries/competitors.jsp?job_id=2898&amp;event_id=87"/>
    <hyperlink ref="AI57" r:id="rId53" display="https://www.regattacentral.com/regatta/entries/competitors.jsp?job_id=2898&amp;event_id=89"/>
    <hyperlink ref="AI59" r:id="rId54" display="https://www.regattacentral.com/regatta/entries/competitors.jsp?job_id=2898&amp;event_id=91"/>
    <hyperlink ref="AI60" r:id="rId55" display="https://www.regattacentral.com/regatta/entries/competitors.jsp?job_id=2898&amp;event_id=93"/>
    <hyperlink ref="AI61" r:id="rId56" display="https://www.regattacentral.com/regatta/entries/competitors.jsp?job_id=2898&amp;event_id=95"/>
    <hyperlink ref="AI62" r:id="rId57" display="https://www.regattacentral.com/regatta/entries/competitors.jsp?job_id=2898&amp;event_id=97"/>
    <hyperlink ref="AI63" r:id="rId58" display="https://www.regattacentral.com/regatta/entries/competitors.jsp?job_id=2898&amp;event_id=99"/>
    <hyperlink ref="AI64" r:id="rId59" display="https://www.regattacentral.com/regatta/entries/competitors.jsp?job_id=2898&amp;event_id=119"/>
    <hyperlink ref="AI65" r:id="rId60" display="https://www.regattacentral.com/regatta/entries/competitors.jsp?job_id=2898&amp;event_id=101"/>
    <hyperlink ref="AI66" r:id="rId61" display="https://www.regattacentral.com/regatta/entries/competitors.jsp?job_id=2898&amp;event_id=103"/>
    <hyperlink ref="AI71" r:id="rId62" display="https://www.regattacentral.com/regatta/entries/competitors.jsp?job_id=2898&amp;event_id=113"/>
    <hyperlink ref="AI72" r:id="rId63" display="https://www.regattacentral.com/regatta/entries/competitors.jsp?job_id=2898&amp;event_id=115"/>
    <hyperlink ref="AI73" r:id="rId64" display="https://www.regattacentral.com/regatta/entries/competitors.jsp?job_id=2898&amp;event_id=117"/>
    <hyperlink ref="AI74" r:id="rId65" display="https://www.regattacentral.com/regatta/entries/competitors.jsp?job_id=2898&amp;event_id=121"/>
    <hyperlink ref="AI75" r:id="rId66" display="https://www.regattacentral.com/regatta/entries/competitors.jsp?job_id=2898&amp;event_id=123"/>
    <hyperlink ref="AI76" r:id="rId67" display="https://www.regattacentral.com/regatta/entries/competitors.jsp?job_id=2898&amp;event_id=125"/>
  </hyperlinks>
  <pageMargins left="0.2" right="0.23" top="0.17" bottom="0.2" header="0.5" footer="0.2"/>
  <pageSetup scale="66" orientation="landscape" r:id="rId68"/>
  <headerFooter alignWithMargins="0"/>
  <ignoredErrors>
    <ignoredError sqref="R82" formula="1"/>
  </ignoredErrors>
</worksheet>
</file>

<file path=xl/worksheets/sheet2.xml><?xml version="1.0" encoding="utf-8"?>
<worksheet xmlns="http://schemas.openxmlformats.org/spreadsheetml/2006/main" xmlns:r="http://schemas.openxmlformats.org/officeDocument/2006/relationships">
  <dimension ref="A2:BM72"/>
  <sheetViews>
    <sheetView workbookViewId="0">
      <pane xSplit="2" ySplit="2" topLeftCell="C3" activePane="bottomRight" state="frozen"/>
      <selection pane="topRight" activeCell="C1" sqref="C1"/>
      <selection pane="bottomLeft" activeCell="A3" sqref="A3"/>
      <selection pane="bottomRight" activeCell="C69" sqref="C69"/>
    </sheetView>
  </sheetViews>
  <sheetFormatPr defaultRowHeight="12.75"/>
  <cols>
    <col min="2" max="2" width="9.140625" style="78"/>
    <col min="3" max="65" width="5.42578125" customWidth="1"/>
  </cols>
  <sheetData>
    <row r="2" spans="1:65">
      <c r="A2" s="73" t="s">
        <v>111</v>
      </c>
      <c r="C2">
        <v>1</v>
      </c>
      <c r="D2">
        <f t="shared" ref="D2:AI2" si="0">C2+1</f>
        <v>2</v>
      </c>
      <c r="E2">
        <f t="shared" si="0"/>
        <v>3</v>
      </c>
      <c r="F2">
        <f t="shared" si="0"/>
        <v>4</v>
      </c>
      <c r="G2">
        <f t="shared" si="0"/>
        <v>5</v>
      </c>
      <c r="H2">
        <f t="shared" si="0"/>
        <v>6</v>
      </c>
      <c r="I2">
        <f t="shared" si="0"/>
        <v>7</v>
      </c>
      <c r="J2">
        <f t="shared" si="0"/>
        <v>8</v>
      </c>
      <c r="K2">
        <f t="shared" si="0"/>
        <v>9</v>
      </c>
      <c r="L2">
        <f t="shared" si="0"/>
        <v>10</v>
      </c>
      <c r="M2">
        <f t="shared" si="0"/>
        <v>11</v>
      </c>
      <c r="N2">
        <f t="shared" si="0"/>
        <v>12</v>
      </c>
      <c r="O2">
        <f t="shared" si="0"/>
        <v>13</v>
      </c>
      <c r="P2">
        <f t="shared" si="0"/>
        <v>14</v>
      </c>
      <c r="Q2">
        <f t="shared" si="0"/>
        <v>15</v>
      </c>
      <c r="R2">
        <f t="shared" si="0"/>
        <v>16</v>
      </c>
      <c r="S2">
        <f t="shared" si="0"/>
        <v>17</v>
      </c>
      <c r="T2">
        <f t="shared" si="0"/>
        <v>18</v>
      </c>
      <c r="U2">
        <f t="shared" si="0"/>
        <v>19</v>
      </c>
      <c r="V2">
        <f t="shared" si="0"/>
        <v>20</v>
      </c>
      <c r="W2">
        <f t="shared" si="0"/>
        <v>21</v>
      </c>
      <c r="X2">
        <f t="shared" si="0"/>
        <v>22</v>
      </c>
      <c r="Y2">
        <f t="shared" si="0"/>
        <v>23</v>
      </c>
      <c r="Z2">
        <f t="shared" si="0"/>
        <v>24</v>
      </c>
      <c r="AA2">
        <f t="shared" si="0"/>
        <v>25</v>
      </c>
      <c r="AB2">
        <f t="shared" si="0"/>
        <v>26</v>
      </c>
      <c r="AC2">
        <f t="shared" si="0"/>
        <v>27</v>
      </c>
      <c r="AD2">
        <f t="shared" si="0"/>
        <v>28</v>
      </c>
      <c r="AE2">
        <f t="shared" si="0"/>
        <v>29</v>
      </c>
      <c r="AF2">
        <f t="shared" si="0"/>
        <v>30</v>
      </c>
      <c r="AG2">
        <f t="shared" si="0"/>
        <v>31</v>
      </c>
      <c r="AH2">
        <f t="shared" si="0"/>
        <v>32</v>
      </c>
      <c r="AI2">
        <f t="shared" si="0"/>
        <v>33</v>
      </c>
      <c r="AJ2">
        <f t="shared" ref="AJ2:BM2" si="1">AI2+1</f>
        <v>34</v>
      </c>
      <c r="AK2">
        <f t="shared" si="1"/>
        <v>35</v>
      </c>
      <c r="AL2">
        <f t="shared" si="1"/>
        <v>36</v>
      </c>
      <c r="AM2">
        <f t="shared" si="1"/>
        <v>37</v>
      </c>
      <c r="AN2">
        <f t="shared" si="1"/>
        <v>38</v>
      </c>
      <c r="AO2">
        <f t="shared" si="1"/>
        <v>39</v>
      </c>
      <c r="AP2">
        <f t="shared" si="1"/>
        <v>40</v>
      </c>
      <c r="AQ2">
        <f t="shared" si="1"/>
        <v>41</v>
      </c>
      <c r="AR2">
        <f t="shared" si="1"/>
        <v>42</v>
      </c>
      <c r="AS2">
        <f t="shared" si="1"/>
        <v>43</v>
      </c>
      <c r="AT2">
        <f t="shared" si="1"/>
        <v>44</v>
      </c>
      <c r="AU2">
        <f t="shared" si="1"/>
        <v>45</v>
      </c>
      <c r="AV2">
        <f t="shared" si="1"/>
        <v>46</v>
      </c>
      <c r="AW2">
        <f t="shared" si="1"/>
        <v>47</v>
      </c>
      <c r="AX2">
        <f t="shared" si="1"/>
        <v>48</v>
      </c>
      <c r="AY2">
        <f t="shared" si="1"/>
        <v>49</v>
      </c>
      <c r="AZ2">
        <f t="shared" si="1"/>
        <v>50</v>
      </c>
      <c r="BA2">
        <f t="shared" si="1"/>
        <v>51</v>
      </c>
      <c r="BB2">
        <f t="shared" si="1"/>
        <v>52</v>
      </c>
      <c r="BC2">
        <f t="shared" si="1"/>
        <v>53</v>
      </c>
      <c r="BD2">
        <f t="shared" si="1"/>
        <v>54</v>
      </c>
      <c r="BE2">
        <f t="shared" si="1"/>
        <v>55</v>
      </c>
      <c r="BF2">
        <f t="shared" si="1"/>
        <v>56</v>
      </c>
      <c r="BG2">
        <f t="shared" si="1"/>
        <v>57</v>
      </c>
      <c r="BH2">
        <f t="shared" si="1"/>
        <v>58</v>
      </c>
      <c r="BI2">
        <f t="shared" si="1"/>
        <v>59</v>
      </c>
      <c r="BJ2">
        <f t="shared" si="1"/>
        <v>60</v>
      </c>
      <c r="BK2">
        <f t="shared" si="1"/>
        <v>61</v>
      </c>
      <c r="BL2">
        <f t="shared" si="1"/>
        <v>62</v>
      </c>
      <c r="BM2">
        <f t="shared" si="1"/>
        <v>63</v>
      </c>
    </row>
    <row r="3" spans="1:65">
      <c r="A3">
        <f>Schedule!A3</f>
        <v>1</v>
      </c>
      <c r="B3" s="78">
        <f>Schedule!M3</f>
        <v>0.35416666666666669</v>
      </c>
      <c r="C3" s="79">
        <f t="shared" ref="C3:L12" si="2">60*24*(VLOOKUP(C$2,current_schedule,2,FALSE)-VLOOKUP($A3,current_schedule,2,FALSE))</f>
        <v>0</v>
      </c>
      <c r="D3" s="79">
        <f t="shared" si="2"/>
        <v>0</v>
      </c>
      <c r="E3" s="79">
        <f t="shared" si="2"/>
        <v>0</v>
      </c>
      <c r="F3" s="79">
        <f t="shared" si="2"/>
        <v>0</v>
      </c>
      <c r="G3" s="79">
        <f t="shared" si="2"/>
        <v>4.9999999999999822</v>
      </c>
      <c r="H3" s="79">
        <f t="shared" si="2"/>
        <v>4.9999999999999822</v>
      </c>
      <c r="I3" s="79">
        <f t="shared" si="2"/>
        <v>4.9999999999999822</v>
      </c>
      <c r="J3" s="79">
        <f t="shared" si="2"/>
        <v>4.9999999999999822</v>
      </c>
      <c r="K3" s="79">
        <f t="shared" si="2"/>
        <v>4.9999999999999822</v>
      </c>
      <c r="L3" s="79">
        <f t="shared" si="2"/>
        <v>4.9999999999999822</v>
      </c>
      <c r="M3" s="79">
        <f t="shared" ref="M3:V12" si="3">60*24*(VLOOKUP(M$2,current_schedule,2,FALSE)-VLOOKUP($A3,current_schedule,2,FALSE))</f>
        <v>4.9999999999999822</v>
      </c>
      <c r="N3" s="79">
        <f t="shared" si="3"/>
        <v>14.999999999999947</v>
      </c>
      <c r="O3" s="79">
        <f t="shared" si="3"/>
        <v>14.999999999999947</v>
      </c>
      <c r="P3" s="79">
        <f t="shared" si="3"/>
        <v>14.999999999999947</v>
      </c>
      <c r="Q3" s="79">
        <f t="shared" si="3"/>
        <v>14.999999999999947</v>
      </c>
      <c r="R3" s="79">
        <f t="shared" si="3"/>
        <v>14.999999999999947</v>
      </c>
      <c r="S3" s="79">
        <f t="shared" si="3"/>
        <v>19.999999999999929</v>
      </c>
      <c r="T3" s="79">
        <f t="shared" si="3"/>
        <v>19.999999999999929</v>
      </c>
      <c r="U3" s="79">
        <f t="shared" si="3"/>
        <v>19.999999999999929</v>
      </c>
      <c r="V3" s="79">
        <f t="shared" si="3"/>
        <v>19.999999999999929</v>
      </c>
      <c r="W3" s="79">
        <f t="shared" ref="W3:AF12" si="4">60*24*(VLOOKUP(W$2,current_schedule,2,FALSE)-VLOOKUP($A3,current_schedule,2,FALSE))</f>
        <v>19.999999999999929</v>
      </c>
      <c r="X3" s="79">
        <f t="shared" si="4"/>
        <v>24.999999999999911</v>
      </c>
      <c r="Y3" s="79">
        <f t="shared" si="4"/>
        <v>24.999999999999911</v>
      </c>
      <c r="Z3" s="79">
        <f t="shared" si="4"/>
        <v>24.999999999999911</v>
      </c>
      <c r="AA3" s="79">
        <f t="shared" si="4"/>
        <v>24.999999999999911</v>
      </c>
      <c r="AB3" s="79">
        <f t="shared" si="4"/>
        <v>24.999999999999911</v>
      </c>
      <c r="AC3" s="79">
        <f t="shared" si="4"/>
        <v>24.999999999999911</v>
      </c>
      <c r="AD3" s="79">
        <f t="shared" si="4"/>
        <v>24.999999999999911</v>
      </c>
      <c r="AE3" s="79">
        <f t="shared" si="4"/>
        <v>24.999999999999911</v>
      </c>
      <c r="AF3" s="79">
        <f t="shared" si="4"/>
        <v>29.999999999999893</v>
      </c>
      <c r="AG3" s="79">
        <f t="shared" ref="AG3:AP12" si="5">60*24*(VLOOKUP(AG$2,current_schedule,2,FALSE)-VLOOKUP($A3,current_schedule,2,FALSE))</f>
        <v>29.999999999999893</v>
      </c>
      <c r="AH3" s="79">
        <f t="shared" si="5"/>
        <v>29.999999999999893</v>
      </c>
      <c r="AI3" s="79">
        <f t="shared" si="5"/>
        <v>29.999999999999893</v>
      </c>
      <c r="AJ3" s="79">
        <f t="shared" si="5"/>
        <v>29.999999999999893</v>
      </c>
      <c r="AK3" s="79">
        <f t="shared" si="5"/>
        <v>29.999999999999893</v>
      </c>
      <c r="AL3" s="79">
        <f t="shared" si="5"/>
        <v>29.999999999999893</v>
      </c>
      <c r="AM3" s="79">
        <f t="shared" si="5"/>
        <v>29.999999999999893</v>
      </c>
      <c r="AN3" s="79">
        <f t="shared" si="5"/>
        <v>29.999999999999893</v>
      </c>
      <c r="AO3" s="79">
        <f t="shared" si="5"/>
        <v>34.999999999999872</v>
      </c>
      <c r="AP3" s="79">
        <f t="shared" si="5"/>
        <v>34.999999999999872</v>
      </c>
      <c r="AQ3" s="79">
        <f t="shared" ref="AQ3:AZ12" si="6">60*24*(VLOOKUP(AQ$2,current_schedule,2,FALSE)-VLOOKUP($A3,current_schedule,2,FALSE))</f>
        <v>34.999999999999872</v>
      </c>
      <c r="AR3" s="79">
        <f t="shared" si="6"/>
        <v>34.999999999999872</v>
      </c>
      <c r="AS3" s="79">
        <f t="shared" si="6"/>
        <v>39.999999999999858</v>
      </c>
      <c r="AT3" s="79">
        <f t="shared" si="6"/>
        <v>39.999999999999858</v>
      </c>
      <c r="AU3" s="79">
        <f t="shared" si="6"/>
        <v>39.999999999999858</v>
      </c>
      <c r="AV3" s="79">
        <f t="shared" si="6"/>
        <v>39.999999999999858</v>
      </c>
      <c r="AW3" s="79">
        <f t="shared" si="6"/>
        <v>59.999999999999865</v>
      </c>
      <c r="AX3" s="79">
        <f t="shared" si="6"/>
        <v>59.999999999999865</v>
      </c>
      <c r="AY3" s="79">
        <f t="shared" si="6"/>
        <v>59.999999999999865</v>
      </c>
      <c r="AZ3" s="79">
        <f t="shared" si="6"/>
        <v>59.999999999999865</v>
      </c>
      <c r="BA3" s="79">
        <f t="shared" ref="BA3:BM12" si="7">60*24*(VLOOKUP(BA$2,current_schedule,2,FALSE)-VLOOKUP($A3,current_schedule,2,FALSE))</f>
        <v>59.999999999999865</v>
      </c>
      <c r="BB3" s="79">
        <f t="shared" si="7"/>
        <v>59.999999999999865</v>
      </c>
      <c r="BC3" s="79">
        <f t="shared" si="7"/>
        <v>59.999999999999865</v>
      </c>
      <c r="BD3" s="79">
        <f t="shared" si="7"/>
        <v>59.999999999999865</v>
      </c>
      <c r="BE3" s="79">
        <f t="shared" si="7"/>
        <v>59.999999999999865</v>
      </c>
      <c r="BF3" s="79">
        <f t="shared" si="7"/>
        <v>104.99999999999987</v>
      </c>
      <c r="BG3" s="79">
        <f t="shared" si="7"/>
        <v>109.99999999999984</v>
      </c>
      <c r="BH3" s="79">
        <f t="shared" si="7"/>
        <v>134.99999999999983</v>
      </c>
      <c r="BI3" s="79">
        <f t="shared" si="7"/>
        <v>134.99999999999983</v>
      </c>
      <c r="BJ3" s="79">
        <f t="shared" si="7"/>
        <v>144.9999999999998</v>
      </c>
      <c r="BK3" s="79">
        <f t="shared" si="7"/>
        <v>144.9999999999998</v>
      </c>
      <c r="BL3" s="79">
        <f t="shared" si="7"/>
        <v>164.9999999999998</v>
      </c>
      <c r="BM3" s="79">
        <f t="shared" si="7"/>
        <v>164.9999999999998</v>
      </c>
    </row>
    <row r="4" spans="1:65">
      <c r="A4">
        <f>Schedule!A4</f>
        <v>2</v>
      </c>
      <c r="B4" s="78">
        <f>Schedule!M4</f>
        <v>0.35416666666666669</v>
      </c>
      <c r="C4" s="79">
        <f t="shared" si="2"/>
        <v>0</v>
      </c>
      <c r="D4" s="79">
        <f t="shared" si="2"/>
        <v>0</v>
      </c>
      <c r="E4" s="79">
        <f t="shared" si="2"/>
        <v>0</v>
      </c>
      <c r="F4" s="79">
        <f t="shared" si="2"/>
        <v>0</v>
      </c>
      <c r="G4" s="79">
        <f t="shared" si="2"/>
        <v>4.9999999999999822</v>
      </c>
      <c r="H4" s="79">
        <f t="shared" si="2"/>
        <v>4.9999999999999822</v>
      </c>
      <c r="I4" s="79">
        <f t="shared" si="2"/>
        <v>4.9999999999999822</v>
      </c>
      <c r="J4" s="79">
        <f t="shared" si="2"/>
        <v>4.9999999999999822</v>
      </c>
      <c r="K4" s="79">
        <f t="shared" si="2"/>
        <v>4.9999999999999822</v>
      </c>
      <c r="L4" s="79">
        <f t="shared" si="2"/>
        <v>4.9999999999999822</v>
      </c>
      <c r="M4" s="79">
        <f t="shared" si="3"/>
        <v>4.9999999999999822</v>
      </c>
      <c r="N4" s="79">
        <f t="shared" si="3"/>
        <v>14.999999999999947</v>
      </c>
      <c r="O4" s="79">
        <f t="shared" si="3"/>
        <v>14.999999999999947</v>
      </c>
      <c r="P4" s="79">
        <f t="shared" si="3"/>
        <v>14.999999999999947</v>
      </c>
      <c r="Q4" s="79">
        <f t="shared" si="3"/>
        <v>14.999999999999947</v>
      </c>
      <c r="R4" s="79">
        <f t="shared" si="3"/>
        <v>14.999999999999947</v>
      </c>
      <c r="S4" s="79">
        <f t="shared" si="3"/>
        <v>19.999999999999929</v>
      </c>
      <c r="T4" s="79">
        <f t="shared" si="3"/>
        <v>19.999999999999929</v>
      </c>
      <c r="U4" s="79">
        <f t="shared" si="3"/>
        <v>19.999999999999929</v>
      </c>
      <c r="V4" s="79">
        <f t="shared" si="3"/>
        <v>19.999999999999929</v>
      </c>
      <c r="W4" s="79">
        <f t="shared" si="4"/>
        <v>19.999999999999929</v>
      </c>
      <c r="X4" s="79">
        <f t="shared" si="4"/>
        <v>24.999999999999911</v>
      </c>
      <c r="Y4" s="79">
        <f t="shared" si="4"/>
        <v>24.999999999999911</v>
      </c>
      <c r="Z4" s="79">
        <f t="shared" si="4"/>
        <v>24.999999999999911</v>
      </c>
      <c r="AA4" s="79">
        <f t="shared" si="4"/>
        <v>24.999999999999911</v>
      </c>
      <c r="AB4" s="79">
        <f t="shared" si="4"/>
        <v>24.999999999999911</v>
      </c>
      <c r="AC4" s="79">
        <f t="shared" si="4"/>
        <v>24.999999999999911</v>
      </c>
      <c r="AD4" s="79">
        <f t="shared" si="4"/>
        <v>24.999999999999911</v>
      </c>
      <c r="AE4" s="79">
        <f t="shared" si="4"/>
        <v>24.999999999999911</v>
      </c>
      <c r="AF4" s="79">
        <f t="shared" si="4"/>
        <v>29.999999999999893</v>
      </c>
      <c r="AG4" s="79">
        <f t="shared" si="5"/>
        <v>29.999999999999893</v>
      </c>
      <c r="AH4" s="79">
        <f t="shared" si="5"/>
        <v>29.999999999999893</v>
      </c>
      <c r="AI4" s="79">
        <f t="shared" si="5"/>
        <v>29.999999999999893</v>
      </c>
      <c r="AJ4" s="79">
        <f t="shared" si="5"/>
        <v>29.999999999999893</v>
      </c>
      <c r="AK4" s="79">
        <f t="shared" si="5"/>
        <v>29.999999999999893</v>
      </c>
      <c r="AL4" s="79">
        <f t="shared" si="5"/>
        <v>29.999999999999893</v>
      </c>
      <c r="AM4" s="79">
        <f t="shared" si="5"/>
        <v>29.999999999999893</v>
      </c>
      <c r="AN4" s="79">
        <f t="shared" si="5"/>
        <v>29.999999999999893</v>
      </c>
      <c r="AO4" s="79">
        <f t="shared" si="5"/>
        <v>34.999999999999872</v>
      </c>
      <c r="AP4" s="79">
        <f t="shared" si="5"/>
        <v>34.999999999999872</v>
      </c>
      <c r="AQ4" s="79">
        <f t="shared" si="6"/>
        <v>34.999999999999872</v>
      </c>
      <c r="AR4" s="79">
        <f t="shared" si="6"/>
        <v>34.999999999999872</v>
      </c>
      <c r="AS4" s="79">
        <f t="shared" si="6"/>
        <v>39.999999999999858</v>
      </c>
      <c r="AT4" s="79">
        <f t="shared" si="6"/>
        <v>39.999999999999858</v>
      </c>
      <c r="AU4" s="79">
        <f t="shared" si="6"/>
        <v>39.999999999999858</v>
      </c>
      <c r="AV4" s="79">
        <f t="shared" si="6"/>
        <v>39.999999999999858</v>
      </c>
      <c r="AW4" s="79">
        <f t="shared" si="6"/>
        <v>59.999999999999865</v>
      </c>
      <c r="AX4" s="79">
        <f t="shared" si="6"/>
        <v>59.999999999999865</v>
      </c>
      <c r="AY4" s="79">
        <f t="shared" si="6"/>
        <v>59.999999999999865</v>
      </c>
      <c r="AZ4" s="79">
        <f t="shared" si="6"/>
        <v>59.999999999999865</v>
      </c>
      <c r="BA4" s="79">
        <f t="shared" si="7"/>
        <v>59.999999999999865</v>
      </c>
      <c r="BB4" s="79">
        <f t="shared" si="7"/>
        <v>59.999999999999865</v>
      </c>
      <c r="BC4" s="79">
        <f t="shared" si="7"/>
        <v>59.999999999999865</v>
      </c>
      <c r="BD4" s="79">
        <f t="shared" si="7"/>
        <v>59.999999999999865</v>
      </c>
      <c r="BE4" s="79">
        <f t="shared" si="7"/>
        <v>59.999999999999865</v>
      </c>
      <c r="BF4" s="79">
        <f t="shared" si="7"/>
        <v>104.99999999999987</v>
      </c>
      <c r="BG4" s="79">
        <f t="shared" si="7"/>
        <v>109.99999999999984</v>
      </c>
      <c r="BH4" s="79">
        <f t="shared" si="7"/>
        <v>134.99999999999983</v>
      </c>
      <c r="BI4" s="79">
        <f t="shared" si="7"/>
        <v>134.99999999999983</v>
      </c>
      <c r="BJ4" s="79">
        <f t="shared" si="7"/>
        <v>144.9999999999998</v>
      </c>
      <c r="BK4" s="79">
        <f t="shared" si="7"/>
        <v>144.9999999999998</v>
      </c>
      <c r="BL4" s="79">
        <f t="shared" si="7"/>
        <v>164.9999999999998</v>
      </c>
      <c r="BM4" s="79">
        <f t="shared" si="7"/>
        <v>164.9999999999998</v>
      </c>
    </row>
    <row r="5" spans="1:65">
      <c r="A5">
        <f>Schedule!A5</f>
        <v>3</v>
      </c>
      <c r="B5" s="78">
        <f>Schedule!M5</f>
        <v>0.35416666666666669</v>
      </c>
      <c r="C5" s="79">
        <f t="shared" si="2"/>
        <v>0</v>
      </c>
      <c r="D5" s="79">
        <f t="shared" si="2"/>
        <v>0</v>
      </c>
      <c r="E5" s="79">
        <f t="shared" si="2"/>
        <v>0</v>
      </c>
      <c r="F5" s="79">
        <f t="shared" si="2"/>
        <v>0</v>
      </c>
      <c r="G5" s="79">
        <f t="shared" si="2"/>
        <v>4.9999999999999822</v>
      </c>
      <c r="H5" s="79">
        <f t="shared" si="2"/>
        <v>4.9999999999999822</v>
      </c>
      <c r="I5" s="79">
        <f t="shared" si="2"/>
        <v>4.9999999999999822</v>
      </c>
      <c r="J5" s="79">
        <f t="shared" si="2"/>
        <v>4.9999999999999822</v>
      </c>
      <c r="K5" s="79">
        <f t="shared" si="2"/>
        <v>4.9999999999999822</v>
      </c>
      <c r="L5" s="79">
        <f t="shared" si="2"/>
        <v>4.9999999999999822</v>
      </c>
      <c r="M5" s="79">
        <f t="shared" si="3"/>
        <v>4.9999999999999822</v>
      </c>
      <c r="N5" s="79">
        <f t="shared" si="3"/>
        <v>14.999999999999947</v>
      </c>
      <c r="O5" s="79">
        <f t="shared" si="3"/>
        <v>14.999999999999947</v>
      </c>
      <c r="P5" s="79">
        <f t="shared" si="3"/>
        <v>14.999999999999947</v>
      </c>
      <c r="Q5" s="79">
        <f t="shared" si="3"/>
        <v>14.999999999999947</v>
      </c>
      <c r="R5" s="79">
        <f t="shared" si="3"/>
        <v>14.999999999999947</v>
      </c>
      <c r="S5" s="79">
        <f t="shared" si="3"/>
        <v>19.999999999999929</v>
      </c>
      <c r="T5" s="79">
        <f t="shared" si="3"/>
        <v>19.999999999999929</v>
      </c>
      <c r="U5" s="79">
        <f t="shared" si="3"/>
        <v>19.999999999999929</v>
      </c>
      <c r="V5" s="79">
        <f t="shared" si="3"/>
        <v>19.999999999999929</v>
      </c>
      <c r="W5" s="79">
        <f t="shared" si="4"/>
        <v>19.999999999999929</v>
      </c>
      <c r="X5" s="79">
        <f t="shared" si="4"/>
        <v>24.999999999999911</v>
      </c>
      <c r="Y5" s="79">
        <f t="shared" si="4"/>
        <v>24.999999999999911</v>
      </c>
      <c r="Z5" s="79">
        <f t="shared" si="4"/>
        <v>24.999999999999911</v>
      </c>
      <c r="AA5" s="79">
        <f t="shared" si="4"/>
        <v>24.999999999999911</v>
      </c>
      <c r="AB5" s="79">
        <f t="shared" si="4"/>
        <v>24.999999999999911</v>
      </c>
      <c r="AC5" s="79">
        <f t="shared" si="4"/>
        <v>24.999999999999911</v>
      </c>
      <c r="AD5" s="79">
        <f t="shared" si="4"/>
        <v>24.999999999999911</v>
      </c>
      <c r="AE5" s="79">
        <f t="shared" si="4"/>
        <v>24.999999999999911</v>
      </c>
      <c r="AF5" s="79">
        <f t="shared" si="4"/>
        <v>29.999999999999893</v>
      </c>
      <c r="AG5" s="79">
        <f t="shared" si="5"/>
        <v>29.999999999999893</v>
      </c>
      <c r="AH5" s="79">
        <f t="shared" si="5"/>
        <v>29.999999999999893</v>
      </c>
      <c r="AI5" s="79">
        <f t="shared" si="5"/>
        <v>29.999999999999893</v>
      </c>
      <c r="AJ5" s="79">
        <f t="shared" si="5"/>
        <v>29.999999999999893</v>
      </c>
      <c r="AK5" s="79">
        <f t="shared" si="5"/>
        <v>29.999999999999893</v>
      </c>
      <c r="AL5" s="79">
        <f t="shared" si="5"/>
        <v>29.999999999999893</v>
      </c>
      <c r="AM5" s="79">
        <f t="shared" si="5"/>
        <v>29.999999999999893</v>
      </c>
      <c r="AN5" s="79">
        <f t="shared" si="5"/>
        <v>29.999999999999893</v>
      </c>
      <c r="AO5" s="79">
        <f t="shared" si="5"/>
        <v>34.999999999999872</v>
      </c>
      <c r="AP5" s="79">
        <f t="shared" si="5"/>
        <v>34.999999999999872</v>
      </c>
      <c r="AQ5" s="79">
        <f t="shared" si="6"/>
        <v>34.999999999999872</v>
      </c>
      <c r="AR5" s="79">
        <f t="shared" si="6"/>
        <v>34.999999999999872</v>
      </c>
      <c r="AS5" s="79">
        <f t="shared" si="6"/>
        <v>39.999999999999858</v>
      </c>
      <c r="AT5" s="79">
        <f t="shared" si="6"/>
        <v>39.999999999999858</v>
      </c>
      <c r="AU5" s="79">
        <f t="shared" si="6"/>
        <v>39.999999999999858</v>
      </c>
      <c r="AV5" s="79">
        <f t="shared" si="6"/>
        <v>39.999999999999858</v>
      </c>
      <c r="AW5" s="79">
        <f t="shared" si="6"/>
        <v>59.999999999999865</v>
      </c>
      <c r="AX5" s="79">
        <f t="shared" si="6"/>
        <v>59.999999999999865</v>
      </c>
      <c r="AY5" s="79">
        <f t="shared" si="6"/>
        <v>59.999999999999865</v>
      </c>
      <c r="AZ5" s="79">
        <f t="shared" si="6"/>
        <v>59.999999999999865</v>
      </c>
      <c r="BA5" s="79">
        <f t="shared" si="7"/>
        <v>59.999999999999865</v>
      </c>
      <c r="BB5" s="79">
        <f t="shared" si="7"/>
        <v>59.999999999999865</v>
      </c>
      <c r="BC5" s="79">
        <f t="shared" si="7"/>
        <v>59.999999999999865</v>
      </c>
      <c r="BD5" s="79">
        <f t="shared" si="7"/>
        <v>59.999999999999865</v>
      </c>
      <c r="BE5" s="79">
        <f t="shared" si="7"/>
        <v>59.999999999999865</v>
      </c>
      <c r="BF5" s="79">
        <f t="shared" si="7"/>
        <v>104.99999999999987</v>
      </c>
      <c r="BG5" s="79">
        <f t="shared" si="7"/>
        <v>109.99999999999984</v>
      </c>
      <c r="BH5" s="79">
        <f t="shared" si="7"/>
        <v>134.99999999999983</v>
      </c>
      <c r="BI5" s="79">
        <f t="shared" si="7"/>
        <v>134.99999999999983</v>
      </c>
      <c r="BJ5" s="79">
        <f t="shared" si="7"/>
        <v>144.9999999999998</v>
      </c>
      <c r="BK5" s="79">
        <f t="shared" si="7"/>
        <v>144.9999999999998</v>
      </c>
      <c r="BL5" s="79">
        <f t="shared" si="7"/>
        <v>164.9999999999998</v>
      </c>
      <c r="BM5" s="79">
        <f t="shared" si="7"/>
        <v>164.9999999999998</v>
      </c>
    </row>
    <row r="6" spans="1:65">
      <c r="A6">
        <f>Schedule!A6</f>
        <v>4</v>
      </c>
      <c r="B6" s="78">
        <f>Schedule!M6</f>
        <v>0.35416666666666669</v>
      </c>
      <c r="C6" s="79">
        <f t="shared" si="2"/>
        <v>0</v>
      </c>
      <c r="D6" s="79">
        <f t="shared" si="2"/>
        <v>0</v>
      </c>
      <c r="E6" s="79">
        <f t="shared" si="2"/>
        <v>0</v>
      </c>
      <c r="F6" s="79">
        <f t="shared" si="2"/>
        <v>0</v>
      </c>
      <c r="G6" s="79">
        <f t="shared" si="2"/>
        <v>4.9999999999999822</v>
      </c>
      <c r="H6" s="79">
        <f t="shared" si="2"/>
        <v>4.9999999999999822</v>
      </c>
      <c r="I6" s="79">
        <f t="shared" si="2"/>
        <v>4.9999999999999822</v>
      </c>
      <c r="J6" s="79">
        <f t="shared" si="2"/>
        <v>4.9999999999999822</v>
      </c>
      <c r="K6" s="79">
        <f t="shared" si="2"/>
        <v>4.9999999999999822</v>
      </c>
      <c r="L6" s="79">
        <f t="shared" si="2"/>
        <v>4.9999999999999822</v>
      </c>
      <c r="M6" s="79">
        <f t="shared" si="3"/>
        <v>4.9999999999999822</v>
      </c>
      <c r="N6" s="79">
        <f t="shared" si="3"/>
        <v>14.999999999999947</v>
      </c>
      <c r="O6" s="79">
        <f t="shared" si="3"/>
        <v>14.999999999999947</v>
      </c>
      <c r="P6" s="79">
        <f t="shared" si="3"/>
        <v>14.999999999999947</v>
      </c>
      <c r="Q6" s="79">
        <f t="shared" si="3"/>
        <v>14.999999999999947</v>
      </c>
      <c r="R6" s="79">
        <f t="shared" si="3"/>
        <v>14.999999999999947</v>
      </c>
      <c r="S6" s="79">
        <f t="shared" si="3"/>
        <v>19.999999999999929</v>
      </c>
      <c r="T6" s="79">
        <f t="shared" si="3"/>
        <v>19.999999999999929</v>
      </c>
      <c r="U6" s="79">
        <f t="shared" si="3"/>
        <v>19.999999999999929</v>
      </c>
      <c r="V6" s="79">
        <f t="shared" si="3"/>
        <v>19.999999999999929</v>
      </c>
      <c r="W6" s="79">
        <f t="shared" si="4"/>
        <v>19.999999999999929</v>
      </c>
      <c r="X6" s="79">
        <f t="shared" si="4"/>
        <v>24.999999999999911</v>
      </c>
      <c r="Y6" s="79">
        <f t="shared" si="4"/>
        <v>24.999999999999911</v>
      </c>
      <c r="Z6" s="79">
        <f t="shared" si="4"/>
        <v>24.999999999999911</v>
      </c>
      <c r="AA6" s="79">
        <f t="shared" si="4"/>
        <v>24.999999999999911</v>
      </c>
      <c r="AB6" s="79">
        <f t="shared" si="4"/>
        <v>24.999999999999911</v>
      </c>
      <c r="AC6" s="79">
        <f t="shared" si="4"/>
        <v>24.999999999999911</v>
      </c>
      <c r="AD6" s="79">
        <f t="shared" si="4"/>
        <v>24.999999999999911</v>
      </c>
      <c r="AE6" s="79">
        <f t="shared" si="4"/>
        <v>24.999999999999911</v>
      </c>
      <c r="AF6" s="79">
        <f t="shared" si="4"/>
        <v>29.999999999999893</v>
      </c>
      <c r="AG6" s="79">
        <f t="shared" si="5"/>
        <v>29.999999999999893</v>
      </c>
      <c r="AH6" s="79">
        <f t="shared" si="5"/>
        <v>29.999999999999893</v>
      </c>
      <c r="AI6" s="79">
        <f t="shared" si="5"/>
        <v>29.999999999999893</v>
      </c>
      <c r="AJ6" s="79">
        <f t="shared" si="5"/>
        <v>29.999999999999893</v>
      </c>
      <c r="AK6" s="79">
        <f t="shared" si="5"/>
        <v>29.999999999999893</v>
      </c>
      <c r="AL6" s="79">
        <f t="shared" si="5"/>
        <v>29.999999999999893</v>
      </c>
      <c r="AM6" s="79">
        <f t="shared" si="5"/>
        <v>29.999999999999893</v>
      </c>
      <c r="AN6" s="79">
        <f t="shared" si="5"/>
        <v>29.999999999999893</v>
      </c>
      <c r="AO6" s="79">
        <f t="shared" si="5"/>
        <v>34.999999999999872</v>
      </c>
      <c r="AP6" s="79">
        <f t="shared" si="5"/>
        <v>34.999999999999872</v>
      </c>
      <c r="AQ6" s="79">
        <f t="shared" si="6"/>
        <v>34.999999999999872</v>
      </c>
      <c r="AR6" s="79">
        <f t="shared" si="6"/>
        <v>34.999999999999872</v>
      </c>
      <c r="AS6" s="79">
        <f t="shared" si="6"/>
        <v>39.999999999999858</v>
      </c>
      <c r="AT6" s="79">
        <f t="shared" si="6"/>
        <v>39.999999999999858</v>
      </c>
      <c r="AU6" s="79">
        <f t="shared" si="6"/>
        <v>39.999999999999858</v>
      </c>
      <c r="AV6" s="79">
        <f t="shared" si="6"/>
        <v>39.999999999999858</v>
      </c>
      <c r="AW6" s="79">
        <f t="shared" si="6"/>
        <v>59.999999999999865</v>
      </c>
      <c r="AX6" s="79">
        <f t="shared" si="6"/>
        <v>59.999999999999865</v>
      </c>
      <c r="AY6" s="79">
        <f t="shared" si="6"/>
        <v>59.999999999999865</v>
      </c>
      <c r="AZ6" s="79">
        <f t="shared" si="6"/>
        <v>59.999999999999865</v>
      </c>
      <c r="BA6" s="79">
        <f t="shared" si="7"/>
        <v>59.999999999999865</v>
      </c>
      <c r="BB6" s="79">
        <f t="shared" si="7"/>
        <v>59.999999999999865</v>
      </c>
      <c r="BC6" s="79">
        <f t="shared" si="7"/>
        <v>59.999999999999865</v>
      </c>
      <c r="BD6" s="79">
        <f t="shared" si="7"/>
        <v>59.999999999999865</v>
      </c>
      <c r="BE6" s="79">
        <f t="shared" si="7"/>
        <v>59.999999999999865</v>
      </c>
      <c r="BF6" s="79">
        <f t="shared" si="7"/>
        <v>104.99999999999987</v>
      </c>
      <c r="BG6" s="79">
        <f t="shared" si="7"/>
        <v>109.99999999999984</v>
      </c>
      <c r="BH6" s="79">
        <f t="shared" si="7"/>
        <v>134.99999999999983</v>
      </c>
      <c r="BI6" s="79">
        <f t="shared" si="7"/>
        <v>134.99999999999983</v>
      </c>
      <c r="BJ6" s="79">
        <f t="shared" si="7"/>
        <v>144.9999999999998</v>
      </c>
      <c r="BK6" s="79">
        <f t="shared" si="7"/>
        <v>144.9999999999998</v>
      </c>
      <c r="BL6" s="79">
        <f t="shared" si="7"/>
        <v>164.9999999999998</v>
      </c>
      <c r="BM6" s="79">
        <f t="shared" si="7"/>
        <v>164.9999999999998</v>
      </c>
    </row>
    <row r="7" spans="1:65">
      <c r="A7">
        <f>Schedule!A7</f>
        <v>5</v>
      </c>
      <c r="B7" s="78">
        <f>Schedule!M7</f>
        <v>0.3576388888888889</v>
      </c>
      <c r="C7" s="79">
        <f t="shared" si="2"/>
        <v>-4.9999999999999822</v>
      </c>
      <c r="D7" s="79">
        <f t="shared" si="2"/>
        <v>-4.9999999999999822</v>
      </c>
      <c r="E7" s="79">
        <f t="shared" si="2"/>
        <v>-4.9999999999999822</v>
      </c>
      <c r="F7" s="79">
        <f t="shared" si="2"/>
        <v>-4.9999999999999822</v>
      </c>
      <c r="G7" s="79">
        <f t="shared" si="2"/>
        <v>0</v>
      </c>
      <c r="H7" s="79">
        <f t="shared" si="2"/>
        <v>0</v>
      </c>
      <c r="I7" s="79">
        <f t="shared" si="2"/>
        <v>0</v>
      </c>
      <c r="J7" s="79">
        <f t="shared" si="2"/>
        <v>0</v>
      </c>
      <c r="K7" s="79">
        <f t="shared" si="2"/>
        <v>0</v>
      </c>
      <c r="L7" s="79">
        <f t="shared" si="2"/>
        <v>0</v>
      </c>
      <c r="M7" s="79">
        <f t="shared" si="3"/>
        <v>0</v>
      </c>
      <c r="N7" s="79">
        <f t="shared" si="3"/>
        <v>9.9999999999999645</v>
      </c>
      <c r="O7" s="79">
        <f t="shared" si="3"/>
        <v>9.9999999999999645</v>
      </c>
      <c r="P7" s="79">
        <f t="shared" si="3"/>
        <v>9.9999999999999645</v>
      </c>
      <c r="Q7" s="79">
        <f t="shared" si="3"/>
        <v>9.9999999999999645</v>
      </c>
      <c r="R7" s="79">
        <f t="shared" si="3"/>
        <v>9.9999999999999645</v>
      </c>
      <c r="S7" s="79">
        <f t="shared" si="3"/>
        <v>14.999999999999947</v>
      </c>
      <c r="T7" s="79">
        <f t="shared" si="3"/>
        <v>14.999999999999947</v>
      </c>
      <c r="U7" s="79">
        <f t="shared" si="3"/>
        <v>14.999999999999947</v>
      </c>
      <c r="V7" s="79">
        <f t="shared" si="3"/>
        <v>14.999999999999947</v>
      </c>
      <c r="W7" s="79">
        <f t="shared" si="4"/>
        <v>14.999999999999947</v>
      </c>
      <c r="X7" s="79">
        <f t="shared" si="4"/>
        <v>19.999999999999929</v>
      </c>
      <c r="Y7" s="79">
        <f t="shared" si="4"/>
        <v>19.999999999999929</v>
      </c>
      <c r="Z7" s="79">
        <f t="shared" si="4"/>
        <v>19.999999999999929</v>
      </c>
      <c r="AA7" s="79">
        <f t="shared" si="4"/>
        <v>19.999999999999929</v>
      </c>
      <c r="AB7" s="79">
        <f t="shared" si="4"/>
        <v>19.999999999999929</v>
      </c>
      <c r="AC7" s="79">
        <f t="shared" si="4"/>
        <v>19.999999999999929</v>
      </c>
      <c r="AD7" s="79">
        <f t="shared" si="4"/>
        <v>19.999999999999929</v>
      </c>
      <c r="AE7" s="79">
        <f t="shared" si="4"/>
        <v>19.999999999999929</v>
      </c>
      <c r="AF7" s="79">
        <f t="shared" si="4"/>
        <v>24.999999999999911</v>
      </c>
      <c r="AG7" s="79">
        <f t="shared" si="5"/>
        <v>24.999999999999911</v>
      </c>
      <c r="AH7" s="79">
        <f t="shared" si="5"/>
        <v>24.999999999999911</v>
      </c>
      <c r="AI7" s="79">
        <f t="shared" si="5"/>
        <v>24.999999999999911</v>
      </c>
      <c r="AJ7" s="79">
        <f t="shared" si="5"/>
        <v>24.999999999999911</v>
      </c>
      <c r="AK7" s="79">
        <f t="shared" si="5"/>
        <v>24.999999999999911</v>
      </c>
      <c r="AL7" s="79">
        <f t="shared" si="5"/>
        <v>24.999999999999911</v>
      </c>
      <c r="AM7" s="79">
        <f t="shared" si="5"/>
        <v>24.999999999999911</v>
      </c>
      <c r="AN7" s="79">
        <f t="shared" si="5"/>
        <v>24.999999999999911</v>
      </c>
      <c r="AO7" s="79">
        <f t="shared" si="5"/>
        <v>29.999999999999893</v>
      </c>
      <c r="AP7" s="79">
        <f t="shared" si="5"/>
        <v>29.999999999999893</v>
      </c>
      <c r="AQ7" s="79">
        <f t="shared" si="6"/>
        <v>29.999999999999893</v>
      </c>
      <c r="AR7" s="79">
        <f t="shared" si="6"/>
        <v>29.999999999999893</v>
      </c>
      <c r="AS7" s="79">
        <f t="shared" si="6"/>
        <v>34.999999999999872</v>
      </c>
      <c r="AT7" s="79">
        <f t="shared" si="6"/>
        <v>34.999999999999872</v>
      </c>
      <c r="AU7" s="79">
        <f t="shared" si="6"/>
        <v>34.999999999999872</v>
      </c>
      <c r="AV7" s="79">
        <f t="shared" si="6"/>
        <v>34.999999999999872</v>
      </c>
      <c r="AW7" s="79">
        <f t="shared" si="6"/>
        <v>54.999999999999886</v>
      </c>
      <c r="AX7" s="79">
        <f t="shared" si="6"/>
        <v>54.999999999999886</v>
      </c>
      <c r="AY7" s="79">
        <f t="shared" si="6"/>
        <v>54.999999999999886</v>
      </c>
      <c r="AZ7" s="79">
        <f t="shared" si="6"/>
        <v>54.999999999999886</v>
      </c>
      <c r="BA7" s="79">
        <f t="shared" si="7"/>
        <v>54.999999999999886</v>
      </c>
      <c r="BB7" s="79">
        <f t="shared" si="7"/>
        <v>54.999999999999886</v>
      </c>
      <c r="BC7" s="79">
        <f t="shared" si="7"/>
        <v>54.999999999999886</v>
      </c>
      <c r="BD7" s="79">
        <f t="shared" si="7"/>
        <v>54.999999999999886</v>
      </c>
      <c r="BE7" s="79">
        <f t="shared" si="7"/>
        <v>54.999999999999886</v>
      </c>
      <c r="BF7" s="79">
        <f t="shared" si="7"/>
        <v>99.999999999999886</v>
      </c>
      <c r="BG7" s="79">
        <f t="shared" si="7"/>
        <v>104.99999999999987</v>
      </c>
      <c r="BH7" s="79">
        <f t="shared" si="7"/>
        <v>129.99999999999986</v>
      </c>
      <c r="BI7" s="79">
        <f t="shared" si="7"/>
        <v>129.99999999999986</v>
      </c>
      <c r="BJ7" s="79">
        <f t="shared" si="7"/>
        <v>139.99999999999983</v>
      </c>
      <c r="BK7" s="79">
        <f t="shared" si="7"/>
        <v>139.99999999999983</v>
      </c>
      <c r="BL7" s="79">
        <f t="shared" si="7"/>
        <v>159.99999999999983</v>
      </c>
      <c r="BM7" s="79">
        <f t="shared" si="7"/>
        <v>159.99999999999983</v>
      </c>
    </row>
    <row r="8" spans="1:65">
      <c r="A8">
        <f>Schedule!A8</f>
        <v>6</v>
      </c>
      <c r="B8" s="78">
        <f>Schedule!M8</f>
        <v>0.3576388888888889</v>
      </c>
      <c r="C8" s="79">
        <f t="shared" si="2"/>
        <v>-4.9999999999999822</v>
      </c>
      <c r="D8" s="79">
        <f t="shared" si="2"/>
        <v>-4.9999999999999822</v>
      </c>
      <c r="E8" s="79">
        <f t="shared" si="2"/>
        <v>-4.9999999999999822</v>
      </c>
      <c r="F8" s="79">
        <f t="shared" si="2"/>
        <v>-4.9999999999999822</v>
      </c>
      <c r="G8" s="79">
        <f t="shared" si="2"/>
        <v>0</v>
      </c>
      <c r="H8" s="79">
        <f t="shared" si="2"/>
        <v>0</v>
      </c>
      <c r="I8" s="79">
        <f t="shared" si="2"/>
        <v>0</v>
      </c>
      <c r="J8" s="79">
        <f t="shared" si="2"/>
        <v>0</v>
      </c>
      <c r="K8" s="79">
        <f t="shared" si="2"/>
        <v>0</v>
      </c>
      <c r="L8" s="79">
        <f t="shared" si="2"/>
        <v>0</v>
      </c>
      <c r="M8" s="79">
        <f t="shared" si="3"/>
        <v>0</v>
      </c>
      <c r="N8" s="79">
        <f t="shared" si="3"/>
        <v>9.9999999999999645</v>
      </c>
      <c r="O8" s="79">
        <f t="shared" si="3"/>
        <v>9.9999999999999645</v>
      </c>
      <c r="P8" s="79">
        <f t="shared" si="3"/>
        <v>9.9999999999999645</v>
      </c>
      <c r="Q8" s="79">
        <f t="shared" si="3"/>
        <v>9.9999999999999645</v>
      </c>
      <c r="R8" s="79">
        <f t="shared" si="3"/>
        <v>9.9999999999999645</v>
      </c>
      <c r="S8" s="79">
        <f t="shared" si="3"/>
        <v>14.999999999999947</v>
      </c>
      <c r="T8" s="79">
        <f t="shared" si="3"/>
        <v>14.999999999999947</v>
      </c>
      <c r="U8" s="79">
        <f t="shared" si="3"/>
        <v>14.999999999999947</v>
      </c>
      <c r="V8" s="79">
        <f t="shared" si="3"/>
        <v>14.999999999999947</v>
      </c>
      <c r="W8" s="79">
        <f t="shared" si="4"/>
        <v>14.999999999999947</v>
      </c>
      <c r="X8" s="79">
        <f t="shared" si="4"/>
        <v>19.999999999999929</v>
      </c>
      <c r="Y8" s="79">
        <f t="shared" si="4"/>
        <v>19.999999999999929</v>
      </c>
      <c r="Z8" s="79">
        <f t="shared" si="4"/>
        <v>19.999999999999929</v>
      </c>
      <c r="AA8" s="79">
        <f t="shared" si="4"/>
        <v>19.999999999999929</v>
      </c>
      <c r="AB8" s="79">
        <f t="shared" si="4"/>
        <v>19.999999999999929</v>
      </c>
      <c r="AC8" s="79">
        <f t="shared" si="4"/>
        <v>19.999999999999929</v>
      </c>
      <c r="AD8" s="79">
        <f t="shared" si="4"/>
        <v>19.999999999999929</v>
      </c>
      <c r="AE8" s="79">
        <f t="shared" si="4"/>
        <v>19.999999999999929</v>
      </c>
      <c r="AF8" s="79">
        <f t="shared" si="4"/>
        <v>24.999999999999911</v>
      </c>
      <c r="AG8" s="79">
        <f t="shared" si="5"/>
        <v>24.999999999999911</v>
      </c>
      <c r="AH8" s="79">
        <f t="shared" si="5"/>
        <v>24.999999999999911</v>
      </c>
      <c r="AI8" s="79">
        <f t="shared" si="5"/>
        <v>24.999999999999911</v>
      </c>
      <c r="AJ8" s="79">
        <f t="shared" si="5"/>
        <v>24.999999999999911</v>
      </c>
      <c r="AK8" s="79">
        <f t="shared" si="5"/>
        <v>24.999999999999911</v>
      </c>
      <c r="AL8" s="79">
        <f t="shared" si="5"/>
        <v>24.999999999999911</v>
      </c>
      <c r="AM8" s="79">
        <f t="shared" si="5"/>
        <v>24.999999999999911</v>
      </c>
      <c r="AN8" s="79">
        <f t="shared" si="5"/>
        <v>24.999999999999911</v>
      </c>
      <c r="AO8" s="79">
        <f t="shared" si="5"/>
        <v>29.999999999999893</v>
      </c>
      <c r="AP8" s="79">
        <f t="shared" si="5"/>
        <v>29.999999999999893</v>
      </c>
      <c r="AQ8" s="79">
        <f t="shared" si="6"/>
        <v>29.999999999999893</v>
      </c>
      <c r="AR8" s="79">
        <f t="shared" si="6"/>
        <v>29.999999999999893</v>
      </c>
      <c r="AS8" s="79">
        <f t="shared" si="6"/>
        <v>34.999999999999872</v>
      </c>
      <c r="AT8" s="79">
        <f t="shared" si="6"/>
        <v>34.999999999999872</v>
      </c>
      <c r="AU8" s="79">
        <f t="shared" si="6"/>
        <v>34.999999999999872</v>
      </c>
      <c r="AV8" s="79">
        <f t="shared" si="6"/>
        <v>34.999999999999872</v>
      </c>
      <c r="AW8" s="79">
        <f t="shared" si="6"/>
        <v>54.999999999999886</v>
      </c>
      <c r="AX8" s="79">
        <f t="shared" si="6"/>
        <v>54.999999999999886</v>
      </c>
      <c r="AY8" s="79">
        <f t="shared" si="6"/>
        <v>54.999999999999886</v>
      </c>
      <c r="AZ8" s="79">
        <f t="shared" si="6"/>
        <v>54.999999999999886</v>
      </c>
      <c r="BA8" s="79">
        <f t="shared" si="7"/>
        <v>54.999999999999886</v>
      </c>
      <c r="BB8" s="79">
        <f t="shared" si="7"/>
        <v>54.999999999999886</v>
      </c>
      <c r="BC8" s="79">
        <f t="shared" si="7"/>
        <v>54.999999999999886</v>
      </c>
      <c r="BD8" s="79">
        <f t="shared" si="7"/>
        <v>54.999999999999886</v>
      </c>
      <c r="BE8" s="79">
        <f t="shared" si="7"/>
        <v>54.999999999999886</v>
      </c>
      <c r="BF8" s="79">
        <f t="shared" si="7"/>
        <v>99.999999999999886</v>
      </c>
      <c r="BG8" s="79">
        <f t="shared" si="7"/>
        <v>104.99999999999987</v>
      </c>
      <c r="BH8" s="79">
        <f t="shared" si="7"/>
        <v>129.99999999999986</v>
      </c>
      <c r="BI8" s="79">
        <f t="shared" si="7"/>
        <v>129.99999999999986</v>
      </c>
      <c r="BJ8" s="79">
        <f t="shared" si="7"/>
        <v>139.99999999999983</v>
      </c>
      <c r="BK8" s="79">
        <f t="shared" si="7"/>
        <v>139.99999999999983</v>
      </c>
      <c r="BL8" s="79">
        <f t="shared" si="7"/>
        <v>159.99999999999983</v>
      </c>
      <c r="BM8" s="79">
        <f t="shared" si="7"/>
        <v>159.99999999999983</v>
      </c>
    </row>
    <row r="9" spans="1:65">
      <c r="A9">
        <f>Schedule!A9</f>
        <v>7</v>
      </c>
      <c r="B9" s="78">
        <f>Schedule!M9</f>
        <v>0.3576388888888889</v>
      </c>
      <c r="C9" s="79">
        <f t="shared" si="2"/>
        <v>-4.9999999999999822</v>
      </c>
      <c r="D9" s="79">
        <f t="shared" si="2"/>
        <v>-4.9999999999999822</v>
      </c>
      <c r="E9" s="79">
        <f t="shared" si="2"/>
        <v>-4.9999999999999822</v>
      </c>
      <c r="F9" s="79">
        <f t="shared" si="2"/>
        <v>-4.9999999999999822</v>
      </c>
      <c r="G9" s="79">
        <f t="shared" si="2"/>
        <v>0</v>
      </c>
      <c r="H9" s="79">
        <f t="shared" si="2"/>
        <v>0</v>
      </c>
      <c r="I9" s="79">
        <f t="shared" si="2"/>
        <v>0</v>
      </c>
      <c r="J9" s="79">
        <f t="shared" si="2"/>
        <v>0</v>
      </c>
      <c r="K9" s="79">
        <f t="shared" si="2"/>
        <v>0</v>
      </c>
      <c r="L9" s="79">
        <f t="shared" si="2"/>
        <v>0</v>
      </c>
      <c r="M9" s="79">
        <f t="shared" si="3"/>
        <v>0</v>
      </c>
      <c r="N9" s="79">
        <f t="shared" si="3"/>
        <v>9.9999999999999645</v>
      </c>
      <c r="O9" s="79">
        <f t="shared" si="3"/>
        <v>9.9999999999999645</v>
      </c>
      <c r="P9" s="79">
        <f t="shared" si="3"/>
        <v>9.9999999999999645</v>
      </c>
      <c r="Q9" s="79">
        <f t="shared" si="3"/>
        <v>9.9999999999999645</v>
      </c>
      <c r="R9" s="79">
        <f t="shared" si="3"/>
        <v>9.9999999999999645</v>
      </c>
      <c r="S9" s="79">
        <f t="shared" si="3"/>
        <v>14.999999999999947</v>
      </c>
      <c r="T9" s="79">
        <f t="shared" si="3"/>
        <v>14.999999999999947</v>
      </c>
      <c r="U9" s="79">
        <f t="shared" si="3"/>
        <v>14.999999999999947</v>
      </c>
      <c r="V9" s="79">
        <f t="shared" si="3"/>
        <v>14.999999999999947</v>
      </c>
      <c r="W9" s="79">
        <f t="shared" si="4"/>
        <v>14.999999999999947</v>
      </c>
      <c r="X9" s="79">
        <f t="shared" si="4"/>
        <v>19.999999999999929</v>
      </c>
      <c r="Y9" s="79">
        <f t="shared" si="4"/>
        <v>19.999999999999929</v>
      </c>
      <c r="Z9" s="79">
        <f t="shared" si="4"/>
        <v>19.999999999999929</v>
      </c>
      <c r="AA9" s="79">
        <f t="shared" si="4"/>
        <v>19.999999999999929</v>
      </c>
      <c r="AB9" s="79">
        <f t="shared" si="4"/>
        <v>19.999999999999929</v>
      </c>
      <c r="AC9" s="79">
        <f t="shared" si="4"/>
        <v>19.999999999999929</v>
      </c>
      <c r="AD9" s="79">
        <f t="shared" si="4"/>
        <v>19.999999999999929</v>
      </c>
      <c r="AE9" s="79">
        <f t="shared" si="4"/>
        <v>19.999999999999929</v>
      </c>
      <c r="AF9" s="79">
        <f t="shared" si="4"/>
        <v>24.999999999999911</v>
      </c>
      <c r="AG9" s="79">
        <f t="shared" si="5"/>
        <v>24.999999999999911</v>
      </c>
      <c r="AH9" s="79">
        <f t="shared" si="5"/>
        <v>24.999999999999911</v>
      </c>
      <c r="AI9" s="79">
        <f t="shared" si="5"/>
        <v>24.999999999999911</v>
      </c>
      <c r="AJ9" s="79">
        <f t="shared" si="5"/>
        <v>24.999999999999911</v>
      </c>
      <c r="AK9" s="79">
        <f t="shared" si="5"/>
        <v>24.999999999999911</v>
      </c>
      <c r="AL9" s="79">
        <f t="shared" si="5"/>
        <v>24.999999999999911</v>
      </c>
      <c r="AM9" s="79">
        <f t="shared" si="5"/>
        <v>24.999999999999911</v>
      </c>
      <c r="AN9" s="79">
        <f t="shared" si="5"/>
        <v>24.999999999999911</v>
      </c>
      <c r="AO9" s="79">
        <f t="shared" si="5"/>
        <v>29.999999999999893</v>
      </c>
      <c r="AP9" s="79">
        <f t="shared" si="5"/>
        <v>29.999999999999893</v>
      </c>
      <c r="AQ9" s="79">
        <f t="shared" si="6"/>
        <v>29.999999999999893</v>
      </c>
      <c r="AR9" s="79">
        <f t="shared" si="6"/>
        <v>29.999999999999893</v>
      </c>
      <c r="AS9" s="79">
        <f t="shared" si="6"/>
        <v>34.999999999999872</v>
      </c>
      <c r="AT9" s="79">
        <f t="shared" si="6"/>
        <v>34.999999999999872</v>
      </c>
      <c r="AU9" s="79">
        <f t="shared" si="6"/>
        <v>34.999999999999872</v>
      </c>
      <c r="AV9" s="79">
        <f t="shared" si="6"/>
        <v>34.999999999999872</v>
      </c>
      <c r="AW9" s="79">
        <f t="shared" si="6"/>
        <v>54.999999999999886</v>
      </c>
      <c r="AX9" s="79">
        <f t="shared" si="6"/>
        <v>54.999999999999886</v>
      </c>
      <c r="AY9" s="79">
        <f t="shared" si="6"/>
        <v>54.999999999999886</v>
      </c>
      <c r="AZ9" s="79">
        <f t="shared" si="6"/>
        <v>54.999999999999886</v>
      </c>
      <c r="BA9" s="79">
        <f t="shared" si="7"/>
        <v>54.999999999999886</v>
      </c>
      <c r="BB9" s="79">
        <f t="shared" si="7"/>
        <v>54.999999999999886</v>
      </c>
      <c r="BC9" s="79">
        <f t="shared" si="7"/>
        <v>54.999999999999886</v>
      </c>
      <c r="BD9" s="79">
        <f t="shared" si="7"/>
        <v>54.999999999999886</v>
      </c>
      <c r="BE9" s="79">
        <f t="shared" si="7"/>
        <v>54.999999999999886</v>
      </c>
      <c r="BF9" s="79">
        <f t="shared" si="7"/>
        <v>99.999999999999886</v>
      </c>
      <c r="BG9" s="79">
        <f t="shared" si="7"/>
        <v>104.99999999999987</v>
      </c>
      <c r="BH9" s="79">
        <f t="shared" si="7"/>
        <v>129.99999999999986</v>
      </c>
      <c r="BI9" s="79">
        <f t="shared" si="7"/>
        <v>129.99999999999986</v>
      </c>
      <c r="BJ9" s="79">
        <f t="shared" si="7"/>
        <v>139.99999999999983</v>
      </c>
      <c r="BK9" s="79">
        <f t="shared" si="7"/>
        <v>139.99999999999983</v>
      </c>
      <c r="BL9" s="79">
        <f t="shared" si="7"/>
        <v>159.99999999999983</v>
      </c>
      <c r="BM9" s="79">
        <f t="shared" si="7"/>
        <v>159.99999999999983</v>
      </c>
    </row>
    <row r="10" spans="1:65">
      <c r="A10">
        <f>Schedule!A10</f>
        <v>8</v>
      </c>
      <c r="B10" s="78">
        <f>Schedule!M10</f>
        <v>0.3576388888888889</v>
      </c>
      <c r="C10" s="79">
        <f t="shared" si="2"/>
        <v>-4.9999999999999822</v>
      </c>
      <c r="D10" s="79">
        <f t="shared" si="2"/>
        <v>-4.9999999999999822</v>
      </c>
      <c r="E10" s="79">
        <f t="shared" si="2"/>
        <v>-4.9999999999999822</v>
      </c>
      <c r="F10" s="79">
        <f t="shared" si="2"/>
        <v>-4.9999999999999822</v>
      </c>
      <c r="G10" s="79">
        <f t="shared" si="2"/>
        <v>0</v>
      </c>
      <c r="H10" s="79">
        <f t="shared" si="2"/>
        <v>0</v>
      </c>
      <c r="I10" s="79">
        <f t="shared" si="2"/>
        <v>0</v>
      </c>
      <c r="J10" s="79">
        <f t="shared" si="2"/>
        <v>0</v>
      </c>
      <c r="K10" s="79">
        <f t="shared" si="2"/>
        <v>0</v>
      </c>
      <c r="L10" s="79">
        <f t="shared" si="2"/>
        <v>0</v>
      </c>
      <c r="M10" s="79">
        <f t="shared" si="3"/>
        <v>0</v>
      </c>
      <c r="N10" s="79">
        <f t="shared" si="3"/>
        <v>9.9999999999999645</v>
      </c>
      <c r="O10" s="79">
        <f t="shared" si="3"/>
        <v>9.9999999999999645</v>
      </c>
      <c r="P10" s="79">
        <f t="shared" si="3"/>
        <v>9.9999999999999645</v>
      </c>
      <c r="Q10" s="79">
        <f t="shared" si="3"/>
        <v>9.9999999999999645</v>
      </c>
      <c r="R10" s="79">
        <f t="shared" si="3"/>
        <v>9.9999999999999645</v>
      </c>
      <c r="S10" s="79">
        <f t="shared" si="3"/>
        <v>14.999999999999947</v>
      </c>
      <c r="T10" s="79">
        <f t="shared" si="3"/>
        <v>14.999999999999947</v>
      </c>
      <c r="U10" s="79">
        <f t="shared" si="3"/>
        <v>14.999999999999947</v>
      </c>
      <c r="V10" s="79">
        <f t="shared" si="3"/>
        <v>14.999999999999947</v>
      </c>
      <c r="W10" s="79">
        <f t="shared" si="4"/>
        <v>14.999999999999947</v>
      </c>
      <c r="X10" s="79">
        <f t="shared" si="4"/>
        <v>19.999999999999929</v>
      </c>
      <c r="Y10" s="79">
        <f t="shared" si="4"/>
        <v>19.999999999999929</v>
      </c>
      <c r="Z10" s="79">
        <f t="shared" si="4"/>
        <v>19.999999999999929</v>
      </c>
      <c r="AA10" s="79">
        <f t="shared" si="4"/>
        <v>19.999999999999929</v>
      </c>
      <c r="AB10" s="79">
        <f t="shared" si="4"/>
        <v>19.999999999999929</v>
      </c>
      <c r="AC10" s="79">
        <f t="shared" si="4"/>
        <v>19.999999999999929</v>
      </c>
      <c r="AD10" s="79">
        <f t="shared" si="4"/>
        <v>19.999999999999929</v>
      </c>
      <c r="AE10" s="79">
        <f t="shared" si="4"/>
        <v>19.999999999999929</v>
      </c>
      <c r="AF10" s="79">
        <f t="shared" si="4"/>
        <v>24.999999999999911</v>
      </c>
      <c r="AG10" s="79">
        <f t="shared" si="5"/>
        <v>24.999999999999911</v>
      </c>
      <c r="AH10" s="79">
        <f t="shared" si="5"/>
        <v>24.999999999999911</v>
      </c>
      <c r="AI10" s="79">
        <f t="shared" si="5"/>
        <v>24.999999999999911</v>
      </c>
      <c r="AJ10" s="79">
        <f t="shared" si="5"/>
        <v>24.999999999999911</v>
      </c>
      <c r="AK10" s="79">
        <f t="shared" si="5"/>
        <v>24.999999999999911</v>
      </c>
      <c r="AL10" s="79">
        <f t="shared" si="5"/>
        <v>24.999999999999911</v>
      </c>
      <c r="AM10" s="79">
        <f t="shared" si="5"/>
        <v>24.999999999999911</v>
      </c>
      <c r="AN10" s="79">
        <f t="shared" si="5"/>
        <v>24.999999999999911</v>
      </c>
      <c r="AO10" s="79">
        <f t="shared" si="5"/>
        <v>29.999999999999893</v>
      </c>
      <c r="AP10" s="79">
        <f t="shared" si="5"/>
        <v>29.999999999999893</v>
      </c>
      <c r="AQ10" s="79">
        <f t="shared" si="6"/>
        <v>29.999999999999893</v>
      </c>
      <c r="AR10" s="79">
        <f t="shared" si="6"/>
        <v>29.999999999999893</v>
      </c>
      <c r="AS10" s="79">
        <f t="shared" si="6"/>
        <v>34.999999999999872</v>
      </c>
      <c r="AT10" s="79">
        <f t="shared" si="6"/>
        <v>34.999999999999872</v>
      </c>
      <c r="AU10" s="79">
        <f t="shared" si="6"/>
        <v>34.999999999999872</v>
      </c>
      <c r="AV10" s="79">
        <f t="shared" si="6"/>
        <v>34.999999999999872</v>
      </c>
      <c r="AW10" s="79">
        <f t="shared" si="6"/>
        <v>54.999999999999886</v>
      </c>
      <c r="AX10" s="79">
        <f t="shared" si="6"/>
        <v>54.999999999999886</v>
      </c>
      <c r="AY10" s="79">
        <f t="shared" si="6"/>
        <v>54.999999999999886</v>
      </c>
      <c r="AZ10" s="79">
        <f t="shared" si="6"/>
        <v>54.999999999999886</v>
      </c>
      <c r="BA10" s="79">
        <f t="shared" si="7"/>
        <v>54.999999999999886</v>
      </c>
      <c r="BB10" s="79">
        <f t="shared" si="7"/>
        <v>54.999999999999886</v>
      </c>
      <c r="BC10" s="79">
        <f t="shared" si="7"/>
        <v>54.999999999999886</v>
      </c>
      <c r="BD10" s="79">
        <f t="shared" si="7"/>
        <v>54.999999999999886</v>
      </c>
      <c r="BE10" s="79">
        <f t="shared" si="7"/>
        <v>54.999999999999886</v>
      </c>
      <c r="BF10" s="79">
        <f t="shared" si="7"/>
        <v>99.999999999999886</v>
      </c>
      <c r="BG10" s="79">
        <f t="shared" si="7"/>
        <v>104.99999999999987</v>
      </c>
      <c r="BH10" s="79">
        <f t="shared" si="7"/>
        <v>129.99999999999986</v>
      </c>
      <c r="BI10" s="79">
        <f t="shared" si="7"/>
        <v>129.99999999999986</v>
      </c>
      <c r="BJ10" s="79">
        <f t="shared" si="7"/>
        <v>139.99999999999983</v>
      </c>
      <c r="BK10" s="79">
        <f t="shared" si="7"/>
        <v>139.99999999999983</v>
      </c>
      <c r="BL10" s="79">
        <f t="shared" si="7"/>
        <v>159.99999999999983</v>
      </c>
      <c r="BM10" s="79">
        <f t="shared" si="7"/>
        <v>159.99999999999983</v>
      </c>
    </row>
    <row r="11" spans="1:65">
      <c r="A11">
        <f>Schedule!A11</f>
        <v>9</v>
      </c>
      <c r="B11" s="78">
        <f>Schedule!M11</f>
        <v>0.3576388888888889</v>
      </c>
      <c r="C11" s="79">
        <f t="shared" si="2"/>
        <v>-4.9999999999999822</v>
      </c>
      <c r="D11" s="79">
        <f t="shared" si="2"/>
        <v>-4.9999999999999822</v>
      </c>
      <c r="E11" s="79">
        <f t="shared" si="2"/>
        <v>-4.9999999999999822</v>
      </c>
      <c r="F11" s="79">
        <f t="shared" si="2"/>
        <v>-4.9999999999999822</v>
      </c>
      <c r="G11" s="79">
        <f t="shared" si="2"/>
        <v>0</v>
      </c>
      <c r="H11" s="79">
        <f t="shared" si="2"/>
        <v>0</v>
      </c>
      <c r="I11" s="79">
        <f t="shared" si="2"/>
        <v>0</v>
      </c>
      <c r="J11" s="79">
        <f t="shared" si="2"/>
        <v>0</v>
      </c>
      <c r="K11" s="79">
        <f t="shared" si="2"/>
        <v>0</v>
      </c>
      <c r="L11" s="79">
        <f t="shared" si="2"/>
        <v>0</v>
      </c>
      <c r="M11" s="79">
        <f t="shared" si="3"/>
        <v>0</v>
      </c>
      <c r="N11" s="79">
        <f t="shared" si="3"/>
        <v>9.9999999999999645</v>
      </c>
      <c r="O11" s="79">
        <f t="shared" si="3"/>
        <v>9.9999999999999645</v>
      </c>
      <c r="P11" s="79">
        <f t="shared" si="3"/>
        <v>9.9999999999999645</v>
      </c>
      <c r="Q11" s="79">
        <f t="shared" si="3"/>
        <v>9.9999999999999645</v>
      </c>
      <c r="R11" s="79">
        <f t="shared" si="3"/>
        <v>9.9999999999999645</v>
      </c>
      <c r="S11" s="79">
        <f t="shared" si="3"/>
        <v>14.999999999999947</v>
      </c>
      <c r="T11" s="79">
        <f t="shared" si="3"/>
        <v>14.999999999999947</v>
      </c>
      <c r="U11" s="79">
        <f t="shared" si="3"/>
        <v>14.999999999999947</v>
      </c>
      <c r="V11" s="79">
        <f t="shared" si="3"/>
        <v>14.999999999999947</v>
      </c>
      <c r="W11" s="79">
        <f t="shared" si="4"/>
        <v>14.999999999999947</v>
      </c>
      <c r="X11" s="79">
        <f t="shared" si="4"/>
        <v>19.999999999999929</v>
      </c>
      <c r="Y11" s="79">
        <f t="shared" si="4"/>
        <v>19.999999999999929</v>
      </c>
      <c r="Z11" s="79">
        <f t="shared" si="4"/>
        <v>19.999999999999929</v>
      </c>
      <c r="AA11" s="79">
        <f t="shared" si="4"/>
        <v>19.999999999999929</v>
      </c>
      <c r="AB11" s="79">
        <f t="shared" si="4"/>
        <v>19.999999999999929</v>
      </c>
      <c r="AC11" s="79">
        <f t="shared" si="4"/>
        <v>19.999999999999929</v>
      </c>
      <c r="AD11" s="79">
        <f t="shared" si="4"/>
        <v>19.999999999999929</v>
      </c>
      <c r="AE11" s="79">
        <f t="shared" si="4"/>
        <v>19.999999999999929</v>
      </c>
      <c r="AF11" s="79">
        <f t="shared" si="4"/>
        <v>24.999999999999911</v>
      </c>
      <c r="AG11" s="79">
        <f t="shared" si="5"/>
        <v>24.999999999999911</v>
      </c>
      <c r="AH11" s="79">
        <f t="shared" si="5"/>
        <v>24.999999999999911</v>
      </c>
      <c r="AI11" s="79">
        <f t="shared" si="5"/>
        <v>24.999999999999911</v>
      </c>
      <c r="AJ11" s="79">
        <f t="shared" si="5"/>
        <v>24.999999999999911</v>
      </c>
      <c r="AK11" s="79">
        <f t="shared" si="5"/>
        <v>24.999999999999911</v>
      </c>
      <c r="AL11" s="79">
        <f t="shared" si="5"/>
        <v>24.999999999999911</v>
      </c>
      <c r="AM11" s="79">
        <f t="shared" si="5"/>
        <v>24.999999999999911</v>
      </c>
      <c r="AN11" s="79">
        <f t="shared" si="5"/>
        <v>24.999999999999911</v>
      </c>
      <c r="AO11" s="79">
        <f t="shared" si="5"/>
        <v>29.999999999999893</v>
      </c>
      <c r="AP11" s="79">
        <f t="shared" si="5"/>
        <v>29.999999999999893</v>
      </c>
      <c r="AQ11" s="79">
        <f t="shared" si="6"/>
        <v>29.999999999999893</v>
      </c>
      <c r="AR11" s="79">
        <f t="shared" si="6"/>
        <v>29.999999999999893</v>
      </c>
      <c r="AS11" s="79">
        <f t="shared" si="6"/>
        <v>34.999999999999872</v>
      </c>
      <c r="AT11" s="79">
        <f t="shared" si="6"/>
        <v>34.999999999999872</v>
      </c>
      <c r="AU11" s="79">
        <f t="shared" si="6"/>
        <v>34.999999999999872</v>
      </c>
      <c r="AV11" s="79">
        <f t="shared" si="6"/>
        <v>34.999999999999872</v>
      </c>
      <c r="AW11" s="79">
        <f t="shared" si="6"/>
        <v>54.999999999999886</v>
      </c>
      <c r="AX11" s="79">
        <f t="shared" si="6"/>
        <v>54.999999999999886</v>
      </c>
      <c r="AY11" s="79">
        <f t="shared" si="6"/>
        <v>54.999999999999886</v>
      </c>
      <c r="AZ11" s="79">
        <f t="shared" si="6"/>
        <v>54.999999999999886</v>
      </c>
      <c r="BA11" s="79">
        <f t="shared" si="7"/>
        <v>54.999999999999886</v>
      </c>
      <c r="BB11" s="79">
        <f t="shared" si="7"/>
        <v>54.999999999999886</v>
      </c>
      <c r="BC11" s="79">
        <f t="shared" si="7"/>
        <v>54.999999999999886</v>
      </c>
      <c r="BD11" s="79">
        <f t="shared" si="7"/>
        <v>54.999999999999886</v>
      </c>
      <c r="BE11" s="79">
        <f t="shared" si="7"/>
        <v>54.999999999999886</v>
      </c>
      <c r="BF11" s="79">
        <f t="shared" si="7"/>
        <v>99.999999999999886</v>
      </c>
      <c r="BG11" s="79">
        <f t="shared" si="7"/>
        <v>104.99999999999987</v>
      </c>
      <c r="BH11" s="79">
        <f t="shared" si="7"/>
        <v>129.99999999999986</v>
      </c>
      <c r="BI11" s="79">
        <f t="shared" si="7"/>
        <v>129.99999999999986</v>
      </c>
      <c r="BJ11" s="79">
        <f t="shared" si="7"/>
        <v>139.99999999999983</v>
      </c>
      <c r="BK11" s="79">
        <f t="shared" si="7"/>
        <v>139.99999999999983</v>
      </c>
      <c r="BL11" s="79">
        <f t="shared" si="7"/>
        <v>159.99999999999983</v>
      </c>
      <c r="BM11" s="79">
        <f t="shared" si="7"/>
        <v>159.99999999999983</v>
      </c>
    </row>
    <row r="12" spans="1:65">
      <c r="A12">
        <f>Schedule!A12</f>
        <v>10</v>
      </c>
      <c r="B12" s="78">
        <f>Schedule!M12</f>
        <v>0.3576388888888889</v>
      </c>
      <c r="C12" s="79">
        <f t="shared" si="2"/>
        <v>-4.9999999999999822</v>
      </c>
      <c r="D12" s="79">
        <f t="shared" si="2"/>
        <v>-4.9999999999999822</v>
      </c>
      <c r="E12" s="79">
        <f t="shared" si="2"/>
        <v>-4.9999999999999822</v>
      </c>
      <c r="F12" s="79">
        <f t="shared" si="2"/>
        <v>-4.9999999999999822</v>
      </c>
      <c r="G12" s="79">
        <f t="shared" si="2"/>
        <v>0</v>
      </c>
      <c r="H12" s="79">
        <f t="shared" si="2"/>
        <v>0</v>
      </c>
      <c r="I12" s="79">
        <f t="shared" si="2"/>
        <v>0</v>
      </c>
      <c r="J12" s="79">
        <f t="shared" si="2"/>
        <v>0</v>
      </c>
      <c r="K12" s="79">
        <f t="shared" si="2"/>
        <v>0</v>
      </c>
      <c r="L12" s="79">
        <f t="shared" si="2"/>
        <v>0</v>
      </c>
      <c r="M12" s="79">
        <f t="shared" si="3"/>
        <v>0</v>
      </c>
      <c r="N12" s="79">
        <f t="shared" si="3"/>
        <v>9.9999999999999645</v>
      </c>
      <c r="O12" s="79">
        <f t="shared" si="3"/>
        <v>9.9999999999999645</v>
      </c>
      <c r="P12" s="79">
        <f t="shared" si="3"/>
        <v>9.9999999999999645</v>
      </c>
      <c r="Q12" s="79">
        <f t="shared" si="3"/>
        <v>9.9999999999999645</v>
      </c>
      <c r="R12" s="79">
        <f t="shared" si="3"/>
        <v>9.9999999999999645</v>
      </c>
      <c r="S12" s="79">
        <f t="shared" si="3"/>
        <v>14.999999999999947</v>
      </c>
      <c r="T12" s="79">
        <f t="shared" si="3"/>
        <v>14.999999999999947</v>
      </c>
      <c r="U12" s="79">
        <f t="shared" si="3"/>
        <v>14.999999999999947</v>
      </c>
      <c r="V12" s="79">
        <f t="shared" si="3"/>
        <v>14.999999999999947</v>
      </c>
      <c r="W12" s="79">
        <f t="shared" si="4"/>
        <v>14.999999999999947</v>
      </c>
      <c r="X12" s="79">
        <f t="shared" si="4"/>
        <v>19.999999999999929</v>
      </c>
      <c r="Y12" s="79">
        <f t="shared" si="4"/>
        <v>19.999999999999929</v>
      </c>
      <c r="Z12" s="79">
        <f t="shared" si="4"/>
        <v>19.999999999999929</v>
      </c>
      <c r="AA12" s="79">
        <f t="shared" si="4"/>
        <v>19.999999999999929</v>
      </c>
      <c r="AB12" s="79">
        <f t="shared" si="4"/>
        <v>19.999999999999929</v>
      </c>
      <c r="AC12" s="79">
        <f t="shared" si="4"/>
        <v>19.999999999999929</v>
      </c>
      <c r="AD12" s="79">
        <f t="shared" si="4"/>
        <v>19.999999999999929</v>
      </c>
      <c r="AE12" s="79">
        <f t="shared" si="4"/>
        <v>19.999999999999929</v>
      </c>
      <c r="AF12" s="79">
        <f t="shared" si="4"/>
        <v>24.999999999999911</v>
      </c>
      <c r="AG12" s="79">
        <f t="shared" si="5"/>
        <v>24.999999999999911</v>
      </c>
      <c r="AH12" s="79">
        <f t="shared" si="5"/>
        <v>24.999999999999911</v>
      </c>
      <c r="AI12" s="79">
        <f t="shared" si="5"/>
        <v>24.999999999999911</v>
      </c>
      <c r="AJ12" s="79">
        <f t="shared" si="5"/>
        <v>24.999999999999911</v>
      </c>
      <c r="AK12" s="79">
        <f t="shared" si="5"/>
        <v>24.999999999999911</v>
      </c>
      <c r="AL12" s="79">
        <f t="shared" si="5"/>
        <v>24.999999999999911</v>
      </c>
      <c r="AM12" s="79">
        <f t="shared" si="5"/>
        <v>24.999999999999911</v>
      </c>
      <c r="AN12" s="79">
        <f t="shared" si="5"/>
        <v>24.999999999999911</v>
      </c>
      <c r="AO12" s="79">
        <f t="shared" si="5"/>
        <v>29.999999999999893</v>
      </c>
      <c r="AP12" s="79">
        <f t="shared" si="5"/>
        <v>29.999999999999893</v>
      </c>
      <c r="AQ12" s="79">
        <f t="shared" si="6"/>
        <v>29.999999999999893</v>
      </c>
      <c r="AR12" s="79">
        <f t="shared" si="6"/>
        <v>29.999999999999893</v>
      </c>
      <c r="AS12" s="79">
        <f t="shared" si="6"/>
        <v>34.999999999999872</v>
      </c>
      <c r="AT12" s="79">
        <f t="shared" si="6"/>
        <v>34.999999999999872</v>
      </c>
      <c r="AU12" s="79">
        <f t="shared" si="6"/>
        <v>34.999999999999872</v>
      </c>
      <c r="AV12" s="79">
        <f t="shared" si="6"/>
        <v>34.999999999999872</v>
      </c>
      <c r="AW12" s="79">
        <f t="shared" si="6"/>
        <v>54.999999999999886</v>
      </c>
      <c r="AX12" s="79">
        <f t="shared" si="6"/>
        <v>54.999999999999886</v>
      </c>
      <c r="AY12" s="79">
        <f t="shared" si="6"/>
        <v>54.999999999999886</v>
      </c>
      <c r="AZ12" s="79">
        <f t="shared" si="6"/>
        <v>54.999999999999886</v>
      </c>
      <c r="BA12" s="79">
        <f t="shared" si="7"/>
        <v>54.999999999999886</v>
      </c>
      <c r="BB12" s="79">
        <f t="shared" si="7"/>
        <v>54.999999999999886</v>
      </c>
      <c r="BC12" s="79">
        <f t="shared" si="7"/>
        <v>54.999999999999886</v>
      </c>
      <c r="BD12" s="79">
        <f t="shared" si="7"/>
        <v>54.999999999999886</v>
      </c>
      <c r="BE12" s="79">
        <f t="shared" si="7"/>
        <v>54.999999999999886</v>
      </c>
      <c r="BF12" s="79">
        <f t="shared" si="7"/>
        <v>99.999999999999886</v>
      </c>
      <c r="BG12" s="79">
        <f t="shared" si="7"/>
        <v>104.99999999999987</v>
      </c>
      <c r="BH12" s="79">
        <f t="shared" si="7"/>
        <v>129.99999999999986</v>
      </c>
      <c r="BI12" s="79">
        <f t="shared" si="7"/>
        <v>129.99999999999986</v>
      </c>
      <c r="BJ12" s="79">
        <f t="shared" si="7"/>
        <v>139.99999999999983</v>
      </c>
      <c r="BK12" s="79">
        <f t="shared" si="7"/>
        <v>139.99999999999983</v>
      </c>
      <c r="BL12" s="79">
        <f t="shared" si="7"/>
        <v>159.99999999999983</v>
      </c>
      <c r="BM12" s="79">
        <f t="shared" si="7"/>
        <v>159.99999999999983</v>
      </c>
    </row>
    <row r="13" spans="1:65">
      <c r="A13">
        <f>Schedule!A13</f>
        <v>11</v>
      </c>
      <c r="B13" s="78">
        <f>Schedule!M13</f>
        <v>0.3576388888888889</v>
      </c>
      <c r="C13" s="79">
        <f t="shared" ref="C13:L22" si="8">60*24*(VLOOKUP(C$2,current_schedule,2,FALSE)-VLOOKUP($A13,current_schedule,2,FALSE))</f>
        <v>-4.9999999999999822</v>
      </c>
      <c r="D13" s="79">
        <f t="shared" si="8"/>
        <v>-4.9999999999999822</v>
      </c>
      <c r="E13" s="79">
        <f t="shared" si="8"/>
        <v>-4.9999999999999822</v>
      </c>
      <c r="F13" s="79">
        <f t="shared" si="8"/>
        <v>-4.9999999999999822</v>
      </c>
      <c r="G13" s="79">
        <f t="shared" si="8"/>
        <v>0</v>
      </c>
      <c r="H13" s="79">
        <f t="shared" si="8"/>
        <v>0</v>
      </c>
      <c r="I13" s="79">
        <f t="shared" si="8"/>
        <v>0</v>
      </c>
      <c r="J13" s="79">
        <f t="shared" si="8"/>
        <v>0</v>
      </c>
      <c r="K13" s="79">
        <f t="shared" si="8"/>
        <v>0</v>
      </c>
      <c r="L13" s="79">
        <f t="shared" si="8"/>
        <v>0</v>
      </c>
      <c r="M13" s="79">
        <f t="shared" ref="M13:V22" si="9">60*24*(VLOOKUP(M$2,current_schedule,2,FALSE)-VLOOKUP($A13,current_schedule,2,FALSE))</f>
        <v>0</v>
      </c>
      <c r="N13" s="79">
        <f t="shared" si="9"/>
        <v>9.9999999999999645</v>
      </c>
      <c r="O13" s="79">
        <f t="shared" si="9"/>
        <v>9.9999999999999645</v>
      </c>
      <c r="P13" s="79">
        <f t="shared" si="9"/>
        <v>9.9999999999999645</v>
      </c>
      <c r="Q13" s="79">
        <f t="shared" si="9"/>
        <v>9.9999999999999645</v>
      </c>
      <c r="R13" s="79">
        <f t="shared" si="9"/>
        <v>9.9999999999999645</v>
      </c>
      <c r="S13" s="79">
        <f t="shared" si="9"/>
        <v>14.999999999999947</v>
      </c>
      <c r="T13" s="79">
        <f t="shared" si="9"/>
        <v>14.999999999999947</v>
      </c>
      <c r="U13" s="79">
        <f t="shared" si="9"/>
        <v>14.999999999999947</v>
      </c>
      <c r="V13" s="79">
        <f t="shared" si="9"/>
        <v>14.999999999999947</v>
      </c>
      <c r="W13" s="79">
        <f t="shared" ref="W13:AF22" si="10">60*24*(VLOOKUP(W$2,current_schedule,2,FALSE)-VLOOKUP($A13,current_schedule,2,FALSE))</f>
        <v>14.999999999999947</v>
      </c>
      <c r="X13" s="79">
        <f t="shared" si="10"/>
        <v>19.999999999999929</v>
      </c>
      <c r="Y13" s="79">
        <f t="shared" si="10"/>
        <v>19.999999999999929</v>
      </c>
      <c r="Z13" s="79">
        <f t="shared" si="10"/>
        <v>19.999999999999929</v>
      </c>
      <c r="AA13" s="79">
        <f t="shared" si="10"/>
        <v>19.999999999999929</v>
      </c>
      <c r="AB13" s="79">
        <f t="shared" si="10"/>
        <v>19.999999999999929</v>
      </c>
      <c r="AC13" s="79">
        <f t="shared" si="10"/>
        <v>19.999999999999929</v>
      </c>
      <c r="AD13" s="79">
        <f t="shared" si="10"/>
        <v>19.999999999999929</v>
      </c>
      <c r="AE13" s="79">
        <f t="shared" si="10"/>
        <v>19.999999999999929</v>
      </c>
      <c r="AF13" s="79">
        <f t="shared" si="10"/>
        <v>24.999999999999911</v>
      </c>
      <c r="AG13" s="79">
        <f t="shared" ref="AG13:AP22" si="11">60*24*(VLOOKUP(AG$2,current_schedule,2,FALSE)-VLOOKUP($A13,current_schedule,2,FALSE))</f>
        <v>24.999999999999911</v>
      </c>
      <c r="AH13" s="79">
        <f t="shared" si="11"/>
        <v>24.999999999999911</v>
      </c>
      <c r="AI13" s="79">
        <f t="shared" si="11"/>
        <v>24.999999999999911</v>
      </c>
      <c r="AJ13" s="79">
        <f t="shared" si="11"/>
        <v>24.999999999999911</v>
      </c>
      <c r="AK13" s="79">
        <f t="shared" si="11"/>
        <v>24.999999999999911</v>
      </c>
      <c r="AL13" s="79">
        <f t="shared" si="11"/>
        <v>24.999999999999911</v>
      </c>
      <c r="AM13" s="79">
        <f t="shared" si="11"/>
        <v>24.999999999999911</v>
      </c>
      <c r="AN13" s="79">
        <f t="shared" si="11"/>
        <v>24.999999999999911</v>
      </c>
      <c r="AO13" s="79">
        <f t="shared" si="11"/>
        <v>29.999999999999893</v>
      </c>
      <c r="AP13" s="79">
        <f t="shared" si="11"/>
        <v>29.999999999999893</v>
      </c>
      <c r="AQ13" s="79">
        <f t="shared" ref="AQ13:AZ22" si="12">60*24*(VLOOKUP(AQ$2,current_schedule,2,FALSE)-VLOOKUP($A13,current_schedule,2,FALSE))</f>
        <v>29.999999999999893</v>
      </c>
      <c r="AR13" s="79">
        <f t="shared" si="12"/>
        <v>29.999999999999893</v>
      </c>
      <c r="AS13" s="79">
        <f t="shared" si="12"/>
        <v>34.999999999999872</v>
      </c>
      <c r="AT13" s="79">
        <f t="shared" si="12"/>
        <v>34.999999999999872</v>
      </c>
      <c r="AU13" s="79">
        <f t="shared" si="12"/>
        <v>34.999999999999872</v>
      </c>
      <c r="AV13" s="79">
        <f t="shared" si="12"/>
        <v>34.999999999999872</v>
      </c>
      <c r="AW13" s="79">
        <f t="shared" si="12"/>
        <v>54.999999999999886</v>
      </c>
      <c r="AX13" s="79">
        <f t="shared" si="12"/>
        <v>54.999999999999886</v>
      </c>
      <c r="AY13" s="79">
        <f t="shared" si="12"/>
        <v>54.999999999999886</v>
      </c>
      <c r="AZ13" s="79">
        <f t="shared" si="12"/>
        <v>54.999999999999886</v>
      </c>
      <c r="BA13" s="79">
        <f t="shared" ref="BA13:BM22" si="13">60*24*(VLOOKUP(BA$2,current_schedule,2,FALSE)-VLOOKUP($A13,current_schedule,2,FALSE))</f>
        <v>54.999999999999886</v>
      </c>
      <c r="BB13" s="79">
        <f t="shared" si="13"/>
        <v>54.999999999999886</v>
      </c>
      <c r="BC13" s="79">
        <f t="shared" si="13"/>
        <v>54.999999999999886</v>
      </c>
      <c r="BD13" s="79">
        <f t="shared" si="13"/>
        <v>54.999999999999886</v>
      </c>
      <c r="BE13" s="79">
        <f t="shared" si="13"/>
        <v>54.999999999999886</v>
      </c>
      <c r="BF13" s="79">
        <f t="shared" si="13"/>
        <v>99.999999999999886</v>
      </c>
      <c r="BG13" s="79">
        <f t="shared" si="13"/>
        <v>104.99999999999987</v>
      </c>
      <c r="BH13" s="79">
        <f t="shared" si="13"/>
        <v>129.99999999999986</v>
      </c>
      <c r="BI13" s="79">
        <f t="shared" si="13"/>
        <v>129.99999999999986</v>
      </c>
      <c r="BJ13" s="79">
        <f t="shared" si="13"/>
        <v>139.99999999999983</v>
      </c>
      <c r="BK13" s="79">
        <f t="shared" si="13"/>
        <v>139.99999999999983</v>
      </c>
      <c r="BL13" s="79">
        <f t="shared" si="13"/>
        <v>159.99999999999983</v>
      </c>
      <c r="BM13" s="79">
        <f t="shared" si="13"/>
        <v>159.99999999999983</v>
      </c>
    </row>
    <row r="14" spans="1:65">
      <c r="A14">
        <f>Schedule!A14</f>
        <v>12</v>
      </c>
      <c r="B14" s="78">
        <f>Schedule!M14</f>
        <v>0.36458333333333331</v>
      </c>
      <c r="C14" s="79">
        <f t="shared" si="8"/>
        <v>-14.999999999999947</v>
      </c>
      <c r="D14" s="79">
        <f t="shared" si="8"/>
        <v>-14.999999999999947</v>
      </c>
      <c r="E14" s="79">
        <f t="shared" si="8"/>
        <v>-14.999999999999947</v>
      </c>
      <c r="F14" s="79">
        <f t="shared" si="8"/>
        <v>-14.999999999999947</v>
      </c>
      <c r="G14" s="79">
        <f t="shared" si="8"/>
        <v>-9.9999999999999645</v>
      </c>
      <c r="H14" s="79">
        <f t="shared" si="8"/>
        <v>-9.9999999999999645</v>
      </c>
      <c r="I14" s="79">
        <f t="shared" si="8"/>
        <v>-9.9999999999999645</v>
      </c>
      <c r="J14" s="79">
        <f t="shared" si="8"/>
        <v>-9.9999999999999645</v>
      </c>
      <c r="K14" s="79">
        <f t="shared" si="8"/>
        <v>-9.9999999999999645</v>
      </c>
      <c r="L14" s="79">
        <f t="shared" si="8"/>
        <v>-9.9999999999999645</v>
      </c>
      <c r="M14" s="79">
        <f t="shared" si="9"/>
        <v>-9.9999999999999645</v>
      </c>
      <c r="N14" s="79">
        <f t="shared" si="9"/>
        <v>0</v>
      </c>
      <c r="O14" s="79">
        <f t="shared" si="9"/>
        <v>0</v>
      </c>
      <c r="P14" s="79">
        <f t="shared" si="9"/>
        <v>0</v>
      </c>
      <c r="Q14" s="79">
        <f t="shared" si="9"/>
        <v>0</v>
      </c>
      <c r="R14" s="79">
        <f t="shared" si="9"/>
        <v>0</v>
      </c>
      <c r="S14" s="79">
        <f t="shared" si="9"/>
        <v>4.9999999999999822</v>
      </c>
      <c r="T14" s="79">
        <f t="shared" si="9"/>
        <v>4.9999999999999822</v>
      </c>
      <c r="U14" s="79">
        <f t="shared" si="9"/>
        <v>4.9999999999999822</v>
      </c>
      <c r="V14" s="79">
        <f t="shared" si="9"/>
        <v>4.9999999999999822</v>
      </c>
      <c r="W14" s="79">
        <f t="shared" si="10"/>
        <v>4.9999999999999822</v>
      </c>
      <c r="X14" s="79">
        <f t="shared" si="10"/>
        <v>9.9999999999999645</v>
      </c>
      <c r="Y14" s="79">
        <f t="shared" si="10"/>
        <v>9.9999999999999645</v>
      </c>
      <c r="Z14" s="79">
        <f t="shared" si="10"/>
        <v>9.9999999999999645</v>
      </c>
      <c r="AA14" s="79">
        <f t="shared" si="10"/>
        <v>9.9999999999999645</v>
      </c>
      <c r="AB14" s="79">
        <f t="shared" si="10"/>
        <v>9.9999999999999645</v>
      </c>
      <c r="AC14" s="79">
        <f t="shared" si="10"/>
        <v>9.9999999999999645</v>
      </c>
      <c r="AD14" s="79">
        <f t="shared" si="10"/>
        <v>9.9999999999999645</v>
      </c>
      <c r="AE14" s="79">
        <f t="shared" si="10"/>
        <v>9.9999999999999645</v>
      </c>
      <c r="AF14" s="79">
        <f t="shared" si="10"/>
        <v>14.999999999999947</v>
      </c>
      <c r="AG14" s="79">
        <f t="shared" si="11"/>
        <v>14.999999999999947</v>
      </c>
      <c r="AH14" s="79">
        <f t="shared" si="11"/>
        <v>14.999999999999947</v>
      </c>
      <c r="AI14" s="79">
        <f t="shared" si="11"/>
        <v>14.999999999999947</v>
      </c>
      <c r="AJ14" s="79">
        <f t="shared" si="11"/>
        <v>14.999999999999947</v>
      </c>
      <c r="AK14" s="79">
        <f t="shared" si="11"/>
        <v>14.999999999999947</v>
      </c>
      <c r="AL14" s="79">
        <f t="shared" si="11"/>
        <v>14.999999999999947</v>
      </c>
      <c r="AM14" s="79">
        <f t="shared" si="11"/>
        <v>14.999999999999947</v>
      </c>
      <c r="AN14" s="79">
        <f t="shared" si="11"/>
        <v>14.999999999999947</v>
      </c>
      <c r="AO14" s="79">
        <f t="shared" si="11"/>
        <v>19.999999999999929</v>
      </c>
      <c r="AP14" s="79">
        <f t="shared" si="11"/>
        <v>19.999999999999929</v>
      </c>
      <c r="AQ14" s="79">
        <f t="shared" si="12"/>
        <v>19.999999999999929</v>
      </c>
      <c r="AR14" s="79">
        <f t="shared" si="12"/>
        <v>19.999999999999929</v>
      </c>
      <c r="AS14" s="79">
        <f t="shared" si="12"/>
        <v>24.999999999999911</v>
      </c>
      <c r="AT14" s="79">
        <f t="shared" si="12"/>
        <v>24.999999999999911</v>
      </c>
      <c r="AU14" s="79">
        <f t="shared" si="12"/>
        <v>24.999999999999911</v>
      </c>
      <c r="AV14" s="79">
        <f t="shared" si="12"/>
        <v>24.999999999999911</v>
      </c>
      <c r="AW14" s="79">
        <f t="shared" si="12"/>
        <v>44.999999999999922</v>
      </c>
      <c r="AX14" s="79">
        <f t="shared" si="12"/>
        <v>44.999999999999922</v>
      </c>
      <c r="AY14" s="79">
        <f t="shared" si="12"/>
        <v>44.999999999999922</v>
      </c>
      <c r="AZ14" s="79">
        <f t="shared" si="12"/>
        <v>44.999999999999922</v>
      </c>
      <c r="BA14" s="79">
        <f t="shared" si="13"/>
        <v>44.999999999999922</v>
      </c>
      <c r="BB14" s="79">
        <f t="shared" si="13"/>
        <v>44.999999999999922</v>
      </c>
      <c r="BC14" s="79">
        <f t="shared" si="13"/>
        <v>44.999999999999922</v>
      </c>
      <c r="BD14" s="79">
        <f t="shared" si="13"/>
        <v>44.999999999999922</v>
      </c>
      <c r="BE14" s="79">
        <f t="shared" si="13"/>
        <v>44.999999999999922</v>
      </c>
      <c r="BF14" s="79">
        <f t="shared" si="13"/>
        <v>89.999999999999915</v>
      </c>
      <c r="BG14" s="79">
        <f t="shared" si="13"/>
        <v>94.999999999999901</v>
      </c>
      <c r="BH14" s="79">
        <f t="shared" si="13"/>
        <v>119.99999999999989</v>
      </c>
      <c r="BI14" s="79">
        <f t="shared" si="13"/>
        <v>119.99999999999989</v>
      </c>
      <c r="BJ14" s="79">
        <f t="shared" si="13"/>
        <v>129.99999999999986</v>
      </c>
      <c r="BK14" s="79">
        <f t="shared" si="13"/>
        <v>129.99999999999986</v>
      </c>
      <c r="BL14" s="79">
        <f t="shared" si="13"/>
        <v>149.99999999999986</v>
      </c>
      <c r="BM14" s="79">
        <f t="shared" si="13"/>
        <v>149.99999999999986</v>
      </c>
    </row>
    <row r="15" spans="1:65">
      <c r="A15">
        <f>Schedule!A15</f>
        <v>13</v>
      </c>
      <c r="B15" s="78">
        <f>Schedule!M15</f>
        <v>0.36458333333333331</v>
      </c>
      <c r="C15" s="79">
        <f t="shared" si="8"/>
        <v>-14.999999999999947</v>
      </c>
      <c r="D15" s="79">
        <f t="shared" si="8"/>
        <v>-14.999999999999947</v>
      </c>
      <c r="E15" s="79">
        <f t="shared" si="8"/>
        <v>-14.999999999999947</v>
      </c>
      <c r="F15" s="79">
        <f t="shared" si="8"/>
        <v>-14.999999999999947</v>
      </c>
      <c r="G15" s="79">
        <f t="shared" si="8"/>
        <v>-9.9999999999999645</v>
      </c>
      <c r="H15" s="79">
        <f t="shared" si="8"/>
        <v>-9.9999999999999645</v>
      </c>
      <c r="I15" s="79">
        <f t="shared" si="8"/>
        <v>-9.9999999999999645</v>
      </c>
      <c r="J15" s="79">
        <f t="shared" si="8"/>
        <v>-9.9999999999999645</v>
      </c>
      <c r="K15" s="79">
        <f t="shared" si="8"/>
        <v>-9.9999999999999645</v>
      </c>
      <c r="L15" s="79">
        <f t="shared" si="8"/>
        <v>-9.9999999999999645</v>
      </c>
      <c r="M15" s="79">
        <f t="shared" si="9"/>
        <v>-9.9999999999999645</v>
      </c>
      <c r="N15" s="79">
        <f t="shared" si="9"/>
        <v>0</v>
      </c>
      <c r="O15" s="79">
        <f t="shared" si="9"/>
        <v>0</v>
      </c>
      <c r="P15" s="79">
        <f t="shared" si="9"/>
        <v>0</v>
      </c>
      <c r="Q15" s="79">
        <f t="shared" si="9"/>
        <v>0</v>
      </c>
      <c r="R15" s="79">
        <f t="shared" si="9"/>
        <v>0</v>
      </c>
      <c r="S15" s="79">
        <f t="shared" si="9"/>
        <v>4.9999999999999822</v>
      </c>
      <c r="T15" s="79">
        <f t="shared" si="9"/>
        <v>4.9999999999999822</v>
      </c>
      <c r="U15" s="79">
        <f t="shared" si="9"/>
        <v>4.9999999999999822</v>
      </c>
      <c r="V15" s="79">
        <f t="shared" si="9"/>
        <v>4.9999999999999822</v>
      </c>
      <c r="W15" s="79">
        <f t="shared" si="10"/>
        <v>4.9999999999999822</v>
      </c>
      <c r="X15" s="79">
        <f t="shared" si="10"/>
        <v>9.9999999999999645</v>
      </c>
      <c r="Y15" s="79">
        <f t="shared" si="10"/>
        <v>9.9999999999999645</v>
      </c>
      <c r="Z15" s="79">
        <f t="shared" si="10"/>
        <v>9.9999999999999645</v>
      </c>
      <c r="AA15" s="79">
        <f t="shared" si="10"/>
        <v>9.9999999999999645</v>
      </c>
      <c r="AB15" s="79">
        <f t="shared" si="10"/>
        <v>9.9999999999999645</v>
      </c>
      <c r="AC15" s="79">
        <f t="shared" si="10"/>
        <v>9.9999999999999645</v>
      </c>
      <c r="AD15" s="79">
        <f t="shared" si="10"/>
        <v>9.9999999999999645</v>
      </c>
      <c r="AE15" s="79">
        <f t="shared" si="10"/>
        <v>9.9999999999999645</v>
      </c>
      <c r="AF15" s="79">
        <f t="shared" si="10"/>
        <v>14.999999999999947</v>
      </c>
      <c r="AG15" s="79">
        <f t="shared" si="11"/>
        <v>14.999999999999947</v>
      </c>
      <c r="AH15" s="79">
        <f t="shared" si="11"/>
        <v>14.999999999999947</v>
      </c>
      <c r="AI15" s="79">
        <f t="shared" si="11"/>
        <v>14.999999999999947</v>
      </c>
      <c r="AJ15" s="79">
        <f t="shared" si="11"/>
        <v>14.999999999999947</v>
      </c>
      <c r="AK15" s="79">
        <f t="shared" si="11"/>
        <v>14.999999999999947</v>
      </c>
      <c r="AL15" s="79">
        <f t="shared" si="11"/>
        <v>14.999999999999947</v>
      </c>
      <c r="AM15" s="79">
        <f t="shared" si="11"/>
        <v>14.999999999999947</v>
      </c>
      <c r="AN15" s="79">
        <f t="shared" si="11"/>
        <v>14.999999999999947</v>
      </c>
      <c r="AO15" s="79">
        <f t="shared" si="11"/>
        <v>19.999999999999929</v>
      </c>
      <c r="AP15" s="79">
        <f t="shared" si="11"/>
        <v>19.999999999999929</v>
      </c>
      <c r="AQ15" s="79">
        <f t="shared" si="12"/>
        <v>19.999999999999929</v>
      </c>
      <c r="AR15" s="79">
        <f t="shared" si="12"/>
        <v>19.999999999999929</v>
      </c>
      <c r="AS15" s="79">
        <f t="shared" si="12"/>
        <v>24.999999999999911</v>
      </c>
      <c r="AT15" s="79">
        <f t="shared" si="12"/>
        <v>24.999999999999911</v>
      </c>
      <c r="AU15" s="79">
        <f t="shared" si="12"/>
        <v>24.999999999999911</v>
      </c>
      <c r="AV15" s="79">
        <f t="shared" si="12"/>
        <v>24.999999999999911</v>
      </c>
      <c r="AW15" s="79">
        <f t="shared" si="12"/>
        <v>44.999999999999922</v>
      </c>
      <c r="AX15" s="79">
        <f t="shared" si="12"/>
        <v>44.999999999999922</v>
      </c>
      <c r="AY15" s="79">
        <f t="shared" si="12"/>
        <v>44.999999999999922</v>
      </c>
      <c r="AZ15" s="79">
        <f t="shared" si="12"/>
        <v>44.999999999999922</v>
      </c>
      <c r="BA15" s="79">
        <f t="shared" si="13"/>
        <v>44.999999999999922</v>
      </c>
      <c r="BB15" s="79">
        <f t="shared" si="13"/>
        <v>44.999999999999922</v>
      </c>
      <c r="BC15" s="79">
        <f t="shared" si="13"/>
        <v>44.999999999999922</v>
      </c>
      <c r="BD15" s="79">
        <f t="shared" si="13"/>
        <v>44.999999999999922</v>
      </c>
      <c r="BE15" s="79">
        <f t="shared" si="13"/>
        <v>44.999999999999922</v>
      </c>
      <c r="BF15" s="79">
        <f t="shared" si="13"/>
        <v>89.999999999999915</v>
      </c>
      <c r="BG15" s="79">
        <f t="shared" si="13"/>
        <v>94.999999999999901</v>
      </c>
      <c r="BH15" s="79">
        <f t="shared" si="13"/>
        <v>119.99999999999989</v>
      </c>
      <c r="BI15" s="79">
        <f t="shared" si="13"/>
        <v>119.99999999999989</v>
      </c>
      <c r="BJ15" s="79">
        <f t="shared" si="13"/>
        <v>129.99999999999986</v>
      </c>
      <c r="BK15" s="79">
        <f t="shared" si="13"/>
        <v>129.99999999999986</v>
      </c>
      <c r="BL15" s="79">
        <f t="shared" si="13"/>
        <v>149.99999999999986</v>
      </c>
      <c r="BM15" s="79">
        <f t="shared" si="13"/>
        <v>149.99999999999986</v>
      </c>
    </row>
    <row r="16" spans="1:65">
      <c r="A16">
        <f>Schedule!A16</f>
        <v>14</v>
      </c>
      <c r="B16" s="78">
        <f>Schedule!M16</f>
        <v>0.36458333333333331</v>
      </c>
      <c r="C16" s="79">
        <f t="shared" si="8"/>
        <v>-14.999999999999947</v>
      </c>
      <c r="D16" s="79">
        <f t="shared" si="8"/>
        <v>-14.999999999999947</v>
      </c>
      <c r="E16" s="79">
        <f t="shared" si="8"/>
        <v>-14.999999999999947</v>
      </c>
      <c r="F16" s="79">
        <f t="shared" si="8"/>
        <v>-14.999999999999947</v>
      </c>
      <c r="G16" s="79">
        <f t="shared" si="8"/>
        <v>-9.9999999999999645</v>
      </c>
      <c r="H16" s="79">
        <f t="shared" si="8"/>
        <v>-9.9999999999999645</v>
      </c>
      <c r="I16" s="79">
        <f t="shared" si="8"/>
        <v>-9.9999999999999645</v>
      </c>
      <c r="J16" s="79">
        <f t="shared" si="8"/>
        <v>-9.9999999999999645</v>
      </c>
      <c r="K16" s="79">
        <f t="shared" si="8"/>
        <v>-9.9999999999999645</v>
      </c>
      <c r="L16" s="79">
        <f t="shared" si="8"/>
        <v>-9.9999999999999645</v>
      </c>
      <c r="M16" s="79">
        <f t="shared" si="9"/>
        <v>-9.9999999999999645</v>
      </c>
      <c r="N16" s="79">
        <f t="shared" si="9"/>
        <v>0</v>
      </c>
      <c r="O16" s="79">
        <f t="shared" si="9"/>
        <v>0</v>
      </c>
      <c r="P16" s="79">
        <f t="shared" si="9"/>
        <v>0</v>
      </c>
      <c r="Q16" s="79">
        <f t="shared" si="9"/>
        <v>0</v>
      </c>
      <c r="R16" s="79">
        <f t="shared" si="9"/>
        <v>0</v>
      </c>
      <c r="S16" s="79">
        <f t="shared" si="9"/>
        <v>4.9999999999999822</v>
      </c>
      <c r="T16" s="79">
        <f t="shared" si="9"/>
        <v>4.9999999999999822</v>
      </c>
      <c r="U16" s="79">
        <f t="shared" si="9"/>
        <v>4.9999999999999822</v>
      </c>
      <c r="V16" s="79">
        <f t="shared" si="9"/>
        <v>4.9999999999999822</v>
      </c>
      <c r="W16" s="79">
        <f t="shared" si="10"/>
        <v>4.9999999999999822</v>
      </c>
      <c r="X16" s="79">
        <f t="shared" si="10"/>
        <v>9.9999999999999645</v>
      </c>
      <c r="Y16" s="79">
        <f t="shared" si="10"/>
        <v>9.9999999999999645</v>
      </c>
      <c r="Z16" s="79">
        <f t="shared" si="10"/>
        <v>9.9999999999999645</v>
      </c>
      <c r="AA16" s="79">
        <f t="shared" si="10"/>
        <v>9.9999999999999645</v>
      </c>
      <c r="AB16" s="79">
        <f t="shared" si="10"/>
        <v>9.9999999999999645</v>
      </c>
      <c r="AC16" s="79">
        <f t="shared" si="10"/>
        <v>9.9999999999999645</v>
      </c>
      <c r="AD16" s="79">
        <f t="shared" si="10"/>
        <v>9.9999999999999645</v>
      </c>
      <c r="AE16" s="79">
        <f t="shared" si="10"/>
        <v>9.9999999999999645</v>
      </c>
      <c r="AF16" s="79">
        <f t="shared" si="10"/>
        <v>14.999999999999947</v>
      </c>
      <c r="AG16" s="79">
        <f t="shared" si="11"/>
        <v>14.999999999999947</v>
      </c>
      <c r="AH16" s="79">
        <f t="shared" si="11"/>
        <v>14.999999999999947</v>
      </c>
      <c r="AI16" s="79">
        <f t="shared" si="11"/>
        <v>14.999999999999947</v>
      </c>
      <c r="AJ16" s="79">
        <f t="shared" si="11"/>
        <v>14.999999999999947</v>
      </c>
      <c r="AK16" s="79">
        <f t="shared" si="11"/>
        <v>14.999999999999947</v>
      </c>
      <c r="AL16" s="79">
        <f t="shared" si="11"/>
        <v>14.999999999999947</v>
      </c>
      <c r="AM16" s="79">
        <f t="shared" si="11"/>
        <v>14.999999999999947</v>
      </c>
      <c r="AN16" s="79">
        <f t="shared" si="11"/>
        <v>14.999999999999947</v>
      </c>
      <c r="AO16" s="79">
        <f t="shared" si="11"/>
        <v>19.999999999999929</v>
      </c>
      <c r="AP16" s="79">
        <f t="shared" si="11"/>
        <v>19.999999999999929</v>
      </c>
      <c r="AQ16" s="79">
        <f t="shared" si="12"/>
        <v>19.999999999999929</v>
      </c>
      <c r="AR16" s="79">
        <f t="shared" si="12"/>
        <v>19.999999999999929</v>
      </c>
      <c r="AS16" s="79">
        <f t="shared" si="12"/>
        <v>24.999999999999911</v>
      </c>
      <c r="AT16" s="79">
        <f t="shared" si="12"/>
        <v>24.999999999999911</v>
      </c>
      <c r="AU16" s="79">
        <f t="shared" si="12"/>
        <v>24.999999999999911</v>
      </c>
      <c r="AV16" s="79">
        <f t="shared" si="12"/>
        <v>24.999999999999911</v>
      </c>
      <c r="AW16" s="79">
        <f t="shared" si="12"/>
        <v>44.999999999999922</v>
      </c>
      <c r="AX16" s="79">
        <f t="shared" si="12"/>
        <v>44.999999999999922</v>
      </c>
      <c r="AY16" s="79">
        <f t="shared" si="12"/>
        <v>44.999999999999922</v>
      </c>
      <c r="AZ16" s="79">
        <f t="shared" si="12"/>
        <v>44.999999999999922</v>
      </c>
      <c r="BA16" s="79">
        <f t="shared" si="13"/>
        <v>44.999999999999922</v>
      </c>
      <c r="BB16" s="79">
        <f t="shared" si="13"/>
        <v>44.999999999999922</v>
      </c>
      <c r="BC16" s="79">
        <f t="shared" si="13"/>
        <v>44.999999999999922</v>
      </c>
      <c r="BD16" s="79">
        <f t="shared" si="13"/>
        <v>44.999999999999922</v>
      </c>
      <c r="BE16" s="79">
        <f t="shared" si="13"/>
        <v>44.999999999999922</v>
      </c>
      <c r="BF16" s="79">
        <f t="shared" si="13"/>
        <v>89.999999999999915</v>
      </c>
      <c r="BG16" s="79">
        <f t="shared" si="13"/>
        <v>94.999999999999901</v>
      </c>
      <c r="BH16" s="79">
        <f t="shared" si="13"/>
        <v>119.99999999999989</v>
      </c>
      <c r="BI16" s="79">
        <f t="shared" si="13"/>
        <v>119.99999999999989</v>
      </c>
      <c r="BJ16" s="79">
        <f t="shared" si="13"/>
        <v>129.99999999999986</v>
      </c>
      <c r="BK16" s="79">
        <f t="shared" si="13"/>
        <v>129.99999999999986</v>
      </c>
      <c r="BL16" s="79">
        <f t="shared" si="13"/>
        <v>149.99999999999986</v>
      </c>
      <c r="BM16" s="79">
        <f t="shared" si="13"/>
        <v>149.99999999999986</v>
      </c>
    </row>
    <row r="17" spans="1:65">
      <c r="A17">
        <f>Schedule!A17</f>
        <v>15</v>
      </c>
      <c r="B17" s="78">
        <f>Schedule!M17</f>
        <v>0.36458333333333331</v>
      </c>
      <c r="C17" s="79">
        <f t="shared" si="8"/>
        <v>-14.999999999999947</v>
      </c>
      <c r="D17" s="79">
        <f t="shared" si="8"/>
        <v>-14.999999999999947</v>
      </c>
      <c r="E17" s="79">
        <f t="shared" si="8"/>
        <v>-14.999999999999947</v>
      </c>
      <c r="F17" s="79">
        <f t="shared" si="8"/>
        <v>-14.999999999999947</v>
      </c>
      <c r="G17" s="79">
        <f t="shared" si="8"/>
        <v>-9.9999999999999645</v>
      </c>
      <c r="H17" s="79">
        <f t="shared" si="8"/>
        <v>-9.9999999999999645</v>
      </c>
      <c r="I17" s="79">
        <f t="shared" si="8"/>
        <v>-9.9999999999999645</v>
      </c>
      <c r="J17" s="79">
        <f t="shared" si="8"/>
        <v>-9.9999999999999645</v>
      </c>
      <c r="K17" s="79">
        <f t="shared" si="8"/>
        <v>-9.9999999999999645</v>
      </c>
      <c r="L17" s="79">
        <f t="shared" si="8"/>
        <v>-9.9999999999999645</v>
      </c>
      <c r="M17" s="79">
        <f t="shared" si="9"/>
        <v>-9.9999999999999645</v>
      </c>
      <c r="N17" s="79">
        <f t="shared" si="9"/>
        <v>0</v>
      </c>
      <c r="O17" s="79">
        <f t="shared" si="9"/>
        <v>0</v>
      </c>
      <c r="P17" s="79">
        <f t="shared" si="9"/>
        <v>0</v>
      </c>
      <c r="Q17" s="79">
        <f t="shared" si="9"/>
        <v>0</v>
      </c>
      <c r="R17" s="79">
        <f t="shared" si="9"/>
        <v>0</v>
      </c>
      <c r="S17" s="79">
        <f t="shared" si="9"/>
        <v>4.9999999999999822</v>
      </c>
      <c r="T17" s="79">
        <f t="shared" si="9"/>
        <v>4.9999999999999822</v>
      </c>
      <c r="U17" s="79">
        <f t="shared" si="9"/>
        <v>4.9999999999999822</v>
      </c>
      <c r="V17" s="79">
        <f t="shared" si="9"/>
        <v>4.9999999999999822</v>
      </c>
      <c r="W17" s="79">
        <f t="shared" si="10"/>
        <v>4.9999999999999822</v>
      </c>
      <c r="X17" s="79">
        <f t="shared" si="10"/>
        <v>9.9999999999999645</v>
      </c>
      <c r="Y17" s="79">
        <f t="shared" si="10"/>
        <v>9.9999999999999645</v>
      </c>
      <c r="Z17" s="79">
        <f t="shared" si="10"/>
        <v>9.9999999999999645</v>
      </c>
      <c r="AA17" s="79">
        <f t="shared" si="10"/>
        <v>9.9999999999999645</v>
      </c>
      <c r="AB17" s="79">
        <f t="shared" si="10"/>
        <v>9.9999999999999645</v>
      </c>
      <c r="AC17" s="79">
        <f t="shared" si="10"/>
        <v>9.9999999999999645</v>
      </c>
      <c r="AD17" s="79">
        <f t="shared" si="10"/>
        <v>9.9999999999999645</v>
      </c>
      <c r="AE17" s="79">
        <f t="shared" si="10"/>
        <v>9.9999999999999645</v>
      </c>
      <c r="AF17" s="79">
        <f t="shared" si="10"/>
        <v>14.999999999999947</v>
      </c>
      <c r="AG17" s="79">
        <f t="shared" si="11"/>
        <v>14.999999999999947</v>
      </c>
      <c r="AH17" s="79">
        <f t="shared" si="11"/>
        <v>14.999999999999947</v>
      </c>
      <c r="AI17" s="79">
        <f t="shared" si="11"/>
        <v>14.999999999999947</v>
      </c>
      <c r="AJ17" s="79">
        <f t="shared" si="11"/>
        <v>14.999999999999947</v>
      </c>
      <c r="AK17" s="79">
        <f t="shared" si="11"/>
        <v>14.999999999999947</v>
      </c>
      <c r="AL17" s="79">
        <f t="shared" si="11"/>
        <v>14.999999999999947</v>
      </c>
      <c r="AM17" s="79">
        <f t="shared" si="11"/>
        <v>14.999999999999947</v>
      </c>
      <c r="AN17" s="79">
        <f t="shared" si="11"/>
        <v>14.999999999999947</v>
      </c>
      <c r="AO17" s="79">
        <f t="shared" si="11"/>
        <v>19.999999999999929</v>
      </c>
      <c r="AP17" s="79">
        <f t="shared" si="11"/>
        <v>19.999999999999929</v>
      </c>
      <c r="AQ17" s="79">
        <f t="shared" si="12"/>
        <v>19.999999999999929</v>
      </c>
      <c r="AR17" s="79">
        <f t="shared" si="12"/>
        <v>19.999999999999929</v>
      </c>
      <c r="AS17" s="79">
        <f t="shared" si="12"/>
        <v>24.999999999999911</v>
      </c>
      <c r="AT17" s="79">
        <f t="shared" si="12"/>
        <v>24.999999999999911</v>
      </c>
      <c r="AU17" s="79">
        <f t="shared" si="12"/>
        <v>24.999999999999911</v>
      </c>
      <c r="AV17" s="79">
        <f t="shared" si="12"/>
        <v>24.999999999999911</v>
      </c>
      <c r="AW17" s="79">
        <f t="shared" si="12"/>
        <v>44.999999999999922</v>
      </c>
      <c r="AX17" s="79">
        <f t="shared" si="12"/>
        <v>44.999999999999922</v>
      </c>
      <c r="AY17" s="79">
        <f t="shared" si="12"/>
        <v>44.999999999999922</v>
      </c>
      <c r="AZ17" s="79">
        <f t="shared" si="12"/>
        <v>44.999999999999922</v>
      </c>
      <c r="BA17" s="79">
        <f t="shared" si="13"/>
        <v>44.999999999999922</v>
      </c>
      <c r="BB17" s="79">
        <f t="shared" si="13"/>
        <v>44.999999999999922</v>
      </c>
      <c r="BC17" s="79">
        <f t="shared" si="13"/>
        <v>44.999999999999922</v>
      </c>
      <c r="BD17" s="79">
        <f t="shared" si="13"/>
        <v>44.999999999999922</v>
      </c>
      <c r="BE17" s="79">
        <f t="shared" si="13"/>
        <v>44.999999999999922</v>
      </c>
      <c r="BF17" s="79">
        <f t="shared" si="13"/>
        <v>89.999999999999915</v>
      </c>
      <c r="BG17" s="79">
        <f t="shared" si="13"/>
        <v>94.999999999999901</v>
      </c>
      <c r="BH17" s="79">
        <f t="shared" si="13"/>
        <v>119.99999999999989</v>
      </c>
      <c r="BI17" s="79">
        <f t="shared" si="13"/>
        <v>119.99999999999989</v>
      </c>
      <c r="BJ17" s="79">
        <f t="shared" si="13"/>
        <v>129.99999999999986</v>
      </c>
      <c r="BK17" s="79">
        <f t="shared" si="13"/>
        <v>129.99999999999986</v>
      </c>
      <c r="BL17" s="79">
        <f t="shared" si="13"/>
        <v>149.99999999999986</v>
      </c>
      <c r="BM17" s="79">
        <f t="shared" si="13"/>
        <v>149.99999999999986</v>
      </c>
    </row>
    <row r="18" spans="1:65">
      <c r="A18">
        <f>Schedule!A18</f>
        <v>16</v>
      </c>
      <c r="B18" s="78">
        <f>Schedule!M18</f>
        <v>0.36458333333333331</v>
      </c>
      <c r="C18" s="79">
        <f t="shared" si="8"/>
        <v>-14.999999999999947</v>
      </c>
      <c r="D18" s="79">
        <f t="shared" si="8"/>
        <v>-14.999999999999947</v>
      </c>
      <c r="E18" s="79">
        <f t="shared" si="8"/>
        <v>-14.999999999999947</v>
      </c>
      <c r="F18" s="79">
        <f t="shared" si="8"/>
        <v>-14.999999999999947</v>
      </c>
      <c r="G18" s="79">
        <f t="shared" si="8"/>
        <v>-9.9999999999999645</v>
      </c>
      <c r="H18" s="79">
        <f t="shared" si="8"/>
        <v>-9.9999999999999645</v>
      </c>
      <c r="I18" s="79">
        <f t="shared" si="8"/>
        <v>-9.9999999999999645</v>
      </c>
      <c r="J18" s="79">
        <f t="shared" si="8"/>
        <v>-9.9999999999999645</v>
      </c>
      <c r="K18" s="79">
        <f t="shared" si="8"/>
        <v>-9.9999999999999645</v>
      </c>
      <c r="L18" s="79">
        <f t="shared" si="8"/>
        <v>-9.9999999999999645</v>
      </c>
      <c r="M18" s="79">
        <f t="shared" si="9"/>
        <v>-9.9999999999999645</v>
      </c>
      <c r="N18" s="79">
        <f t="shared" si="9"/>
        <v>0</v>
      </c>
      <c r="O18" s="79">
        <f t="shared" si="9"/>
        <v>0</v>
      </c>
      <c r="P18" s="79">
        <f t="shared" si="9"/>
        <v>0</v>
      </c>
      <c r="Q18" s="79">
        <f t="shared" si="9"/>
        <v>0</v>
      </c>
      <c r="R18" s="79">
        <f t="shared" si="9"/>
        <v>0</v>
      </c>
      <c r="S18" s="79">
        <f t="shared" si="9"/>
        <v>4.9999999999999822</v>
      </c>
      <c r="T18" s="79">
        <f t="shared" si="9"/>
        <v>4.9999999999999822</v>
      </c>
      <c r="U18" s="79">
        <f t="shared" si="9"/>
        <v>4.9999999999999822</v>
      </c>
      <c r="V18" s="79">
        <f t="shared" si="9"/>
        <v>4.9999999999999822</v>
      </c>
      <c r="W18" s="79">
        <f t="shared" si="10"/>
        <v>4.9999999999999822</v>
      </c>
      <c r="X18" s="79">
        <f t="shared" si="10"/>
        <v>9.9999999999999645</v>
      </c>
      <c r="Y18" s="79">
        <f t="shared" si="10"/>
        <v>9.9999999999999645</v>
      </c>
      <c r="Z18" s="79">
        <f t="shared" si="10"/>
        <v>9.9999999999999645</v>
      </c>
      <c r="AA18" s="79">
        <f t="shared" si="10"/>
        <v>9.9999999999999645</v>
      </c>
      <c r="AB18" s="79">
        <f t="shared" si="10"/>
        <v>9.9999999999999645</v>
      </c>
      <c r="AC18" s="79">
        <f t="shared" si="10"/>
        <v>9.9999999999999645</v>
      </c>
      <c r="AD18" s="79">
        <f t="shared" si="10"/>
        <v>9.9999999999999645</v>
      </c>
      <c r="AE18" s="79">
        <f t="shared" si="10"/>
        <v>9.9999999999999645</v>
      </c>
      <c r="AF18" s="79">
        <f t="shared" si="10"/>
        <v>14.999999999999947</v>
      </c>
      <c r="AG18" s="79">
        <f t="shared" si="11"/>
        <v>14.999999999999947</v>
      </c>
      <c r="AH18" s="79">
        <f t="shared" si="11"/>
        <v>14.999999999999947</v>
      </c>
      <c r="AI18" s="79">
        <f t="shared" si="11"/>
        <v>14.999999999999947</v>
      </c>
      <c r="AJ18" s="79">
        <f t="shared" si="11"/>
        <v>14.999999999999947</v>
      </c>
      <c r="AK18" s="79">
        <f t="shared" si="11"/>
        <v>14.999999999999947</v>
      </c>
      <c r="AL18" s="79">
        <f t="shared" si="11"/>
        <v>14.999999999999947</v>
      </c>
      <c r="AM18" s="79">
        <f t="shared" si="11"/>
        <v>14.999999999999947</v>
      </c>
      <c r="AN18" s="79">
        <f t="shared" si="11"/>
        <v>14.999999999999947</v>
      </c>
      <c r="AO18" s="79">
        <f t="shared" si="11"/>
        <v>19.999999999999929</v>
      </c>
      <c r="AP18" s="79">
        <f t="shared" si="11"/>
        <v>19.999999999999929</v>
      </c>
      <c r="AQ18" s="79">
        <f t="shared" si="12"/>
        <v>19.999999999999929</v>
      </c>
      <c r="AR18" s="79">
        <f t="shared" si="12"/>
        <v>19.999999999999929</v>
      </c>
      <c r="AS18" s="79">
        <f t="shared" si="12"/>
        <v>24.999999999999911</v>
      </c>
      <c r="AT18" s="79">
        <f t="shared" si="12"/>
        <v>24.999999999999911</v>
      </c>
      <c r="AU18" s="79">
        <f t="shared" si="12"/>
        <v>24.999999999999911</v>
      </c>
      <c r="AV18" s="79">
        <f t="shared" si="12"/>
        <v>24.999999999999911</v>
      </c>
      <c r="AW18" s="79">
        <f t="shared" si="12"/>
        <v>44.999999999999922</v>
      </c>
      <c r="AX18" s="79">
        <f t="shared" si="12"/>
        <v>44.999999999999922</v>
      </c>
      <c r="AY18" s="79">
        <f t="shared" si="12"/>
        <v>44.999999999999922</v>
      </c>
      <c r="AZ18" s="79">
        <f t="shared" si="12"/>
        <v>44.999999999999922</v>
      </c>
      <c r="BA18" s="79">
        <f t="shared" si="13"/>
        <v>44.999999999999922</v>
      </c>
      <c r="BB18" s="79">
        <f t="shared" si="13"/>
        <v>44.999999999999922</v>
      </c>
      <c r="BC18" s="79">
        <f t="shared" si="13"/>
        <v>44.999999999999922</v>
      </c>
      <c r="BD18" s="79">
        <f t="shared" si="13"/>
        <v>44.999999999999922</v>
      </c>
      <c r="BE18" s="79">
        <f t="shared" si="13"/>
        <v>44.999999999999922</v>
      </c>
      <c r="BF18" s="79">
        <f t="shared" si="13"/>
        <v>89.999999999999915</v>
      </c>
      <c r="BG18" s="79">
        <f t="shared" si="13"/>
        <v>94.999999999999901</v>
      </c>
      <c r="BH18" s="79">
        <f t="shared" si="13"/>
        <v>119.99999999999989</v>
      </c>
      <c r="BI18" s="79">
        <f t="shared" si="13"/>
        <v>119.99999999999989</v>
      </c>
      <c r="BJ18" s="79">
        <f t="shared" si="13"/>
        <v>129.99999999999986</v>
      </c>
      <c r="BK18" s="79">
        <f t="shared" si="13"/>
        <v>129.99999999999986</v>
      </c>
      <c r="BL18" s="79">
        <f t="shared" si="13"/>
        <v>149.99999999999986</v>
      </c>
      <c r="BM18" s="79">
        <f t="shared" si="13"/>
        <v>149.99999999999986</v>
      </c>
    </row>
    <row r="19" spans="1:65">
      <c r="A19">
        <f>Schedule!A19</f>
        <v>17</v>
      </c>
      <c r="B19" s="78">
        <f>Schedule!M19</f>
        <v>0.36805555555555552</v>
      </c>
      <c r="C19" s="79">
        <f t="shared" si="8"/>
        <v>-19.999999999999929</v>
      </c>
      <c r="D19" s="79">
        <f t="shared" si="8"/>
        <v>-19.999999999999929</v>
      </c>
      <c r="E19" s="79">
        <f t="shared" si="8"/>
        <v>-19.999999999999929</v>
      </c>
      <c r="F19" s="79">
        <f t="shared" si="8"/>
        <v>-19.999999999999929</v>
      </c>
      <c r="G19" s="79">
        <f t="shared" si="8"/>
        <v>-14.999999999999947</v>
      </c>
      <c r="H19" s="79">
        <f t="shared" si="8"/>
        <v>-14.999999999999947</v>
      </c>
      <c r="I19" s="79">
        <f t="shared" si="8"/>
        <v>-14.999999999999947</v>
      </c>
      <c r="J19" s="79">
        <f t="shared" si="8"/>
        <v>-14.999999999999947</v>
      </c>
      <c r="K19" s="79">
        <f t="shared" si="8"/>
        <v>-14.999999999999947</v>
      </c>
      <c r="L19" s="79">
        <f t="shared" si="8"/>
        <v>-14.999999999999947</v>
      </c>
      <c r="M19" s="79">
        <f t="shared" si="9"/>
        <v>-14.999999999999947</v>
      </c>
      <c r="N19" s="79">
        <f t="shared" si="9"/>
        <v>-4.9999999999999822</v>
      </c>
      <c r="O19" s="79">
        <f t="shared" si="9"/>
        <v>-4.9999999999999822</v>
      </c>
      <c r="P19" s="79">
        <f t="shared" si="9"/>
        <v>-4.9999999999999822</v>
      </c>
      <c r="Q19" s="79">
        <f t="shared" si="9"/>
        <v>-4.9999999999999822</v>
      </c>
      <c r="R19" s="79">
        <f t="shared" si="9"/>
        <v>-4.9999999999999822</v>
      </c>
      <c r="S19" s="79">
        <f t="shared" si="9"/>
        <v>0</v>
      </c>
      <c r="T19" s="79">
        <f t="shared" si="9"/>
        <v>0</v>
      </c>
      <c r="U19" s="79">
        <f t="shared" si="9"/>
        <v>0</v>
      </c>
      <c r="V19" s="79">
        <f t="shared" si="9"/>
        <v>0</v>
      </c>
      <c r="W19" s="79">
        <f t="shared" si="10"/>
        <v>0</v>
      </c>
      <c r="X19" s="79">
        <f t="shared" si="10"/>
        <v>4.9999999999999822</v>
      </c>
      <c r="Y19" s="79">
        <f t="shared" si="10"/>
        <v>4.9999999999999822</v>
      </c>
      <c r="Z19" s="79">
        <f t="shared" si="10"/>
        <v>4.9999999999999822</v>
      </c>
      <c r="AA19" s="79">
        <f t="shared" si="10"/>
        <v>4.9999999999999822</v>
      </c>
      <c r="AB19" s="79">
        <f t="shared" si="10"/>
        <v>4.9999999999999822</v>
      </c>
      <c r="AC19" s="79">
        <f t="shared" si="10"/>
        <v>4.9999999999999822</v>
      </c>
      <c r="AD19" s="79">
        <f t="shared" si="10"/>
        <v>4.9999999999999822</v>
      </c>
      <c r="AE19" s="79">
        <f t="shared" si="10"/>
        <v>4.9999999999999822</v>
      </c>
      <c r="AF19" s="79">
        <f t="shared" si="10"/>
        <v>9.9999999999999645</v>
      </c>
      <c r="AG19" s="79">
        <f t="shared" si="11"/>
        <v>9.9999999999999645</v>
      </c>
      <c r="AH19" s="79">
        <f t="shared" si="11"/>
        <v>9.9999999999999645</v>
      </c>
      <c r="AI19" s="79">
        <f t="shared" si="11"/>
        <v>9.9999999999999645</v>
      </c>
      <c r="AJ19" s="79">
        <f t="shared" si="11"/>
        <v>9.9999999999999645</v>
      </c>
      <c r="AK19" s="79">
        <f t="shared" si="11"/>
        <v>9.9999999999999645</v>
      </c>
      <c r="AL19" s="79">
        <f t="shared" si="11"/>
        <v>9.9999999999999645</v>
      </c>
      <c r="AM19" s="79">
        <f t="shared" si="11"/>
        <v>9.9999999999999645</v>
      </c>
      <c r="AN19" s="79">
        <f t="shared" si="11"/>
        <v>9.9999999999999645</v>
      </c>
      <c r="AO19" s="79">
        <f t="shared" si="11"/>
        <v>14.999999999999947</v>
      </c>
      <c r="AP19" s="79">
        <f t="shared" si="11"/>
        <v>14.999999999999947</v>
      </c>
      <c r="AQ19" s="79">
        <f t="shared" si="12"/>
        <v>14.999999999999947</v>
      </c>
      <c r="AR19" s="79">
        <f t="shared" si="12"/>
        <v>14.999999999999947</v>
      </c>
      <c r="AS19" s="79">
        <f t="shared" si="12"/>
        <v>19.999999999999929</v>
      </c>
      <c r="AT19" s="79">
        <f t="shared" si="12"/>
        <v>19.999999999999929</v>
      </c>
      <c r="AU19" s="79">
        <f t="shared" si="12"/>
        <v>19.999999999999929</v>
      </c>
      <c r="AV19" s="79">
        <f t="shared" si="12"/>
        <v>19.999999999999929</v>
      </c>
      <c r="AW19" s="79">
        <f t="shared" si="12"/>
        <v>39.999999999999936</v>
      </c>
      <c r="AX19" s="79">
        <f t="shared" si="12"/>
        <v>39.999999999999936</v>
      </c>
      <c r="AY19" s="79">
        <f t="shared" si="12"/>
        <v>39.999999999999936</v>
      </c>
      <c r="AZ19" s="79">
        <f t="shared" si="12"/>
        <v>39.999999999999936</v>
      </c>
      <c r="BA19" s="79">
        <f t="shared" si="13"/>
        <v>39.999999999999936</v>
      </c>
      <c r="BB19" s="79">
        <f t="shared" si="13"/>
        <v>39.999999999999936</v>
      </c>
      <c r="BC19" s="79">
        <f t="shared" si="13"/>
        <v>39.999999999999936</v>
      </c>
      <c r="BD19" s="79">
        <f t="shared" si="13"/>
        <v>39.999999999999936</v>
      </c>
      <c r="BE19" s="79">
        <f t="shared" si="13"/>
        <v>39.999999999999936</v>
      </c>
      <c r="BF19" s="79">
        <f t="shared" si="13"/>
        <v>84.999999999999943</v>
      </c>
      <c r="BG19" s="79">
        <f t="shared" si="13"/>
        <v>89.999999999999915</v>
      </c>
      <c r="BH19" s="79">
        <f t="shared" si="13"/>
        <v>114.99999999999991</v>
      </c>
      <c r="BI19" s="79">
        <f t="shared" si="13"/>
        <v>114.99999999999991</v>
      </c>
      <c r="BJ19" s="79">
        <f t="shared" si="13"/>
        <v>124.99999999999987</v>
      </c>
      <c r="BK19" s="79">
        <f t="shared" si="13"/>
        <v>124.99999999999987</v>
      </c>
      <c r="BL19" s="79">
        <f t="shared" si="13"/>
        <v>144.99999999999989</v>
      </c>
      <c r="BM19" s="79">
        <f t="shared" si="13"/>
        <v>144.99999999999989</v>
      </c>
    </row>
    <row r="20" spans="1:65">
      <c r="A20">
        <f>Schedule!A20</f>
        <v>18</v>
      </c>
      <c r="B20" s="78">
        <f>Schedule!M20</f>
        <v>0.36805555555555552</v>
      </c>
      <c r="C20" s="79">
        <f t="shared" si="8"/>
        <v>-19.999999999999929</v>
      </c>
      <c r="D20" s="79">
        <f t="shared" si="8"/>
        <v>-19.999999999999929</v>
      </c>
      <c r="E20" s="79">
        <f t="shared" si="8"/>
        <v>-19.999999999999929</v>
      </c>
      <c r="F20" s="79">
        <f t="shared" si="8"/>
        <v>-19.999999999999929</v>
      </c>
      <c r="G20" s="79">
        <f t="shared" si="8"/>
        <v>-14.999999999999947</v>
      </c>
      <c r="H20" s="79">
        <f t="shared" si="8"/>
        <v>-14.999999999999947</v>
      </c>
      <c r="I20" s="79">
        <f t="shared" si="8"/>
        <v>-14.999999999999947</v>
      </c>
      <c r="J20" s="79">
        <f t="shared" si="8"/>
        <v>-14.999999999999947</v>
      </c>
      <c r="K20" s="79">
        <f t="shared" si="8"/>
        <v>-14.999999999999947</v>
      </c>
      <c r="L20" s="79">
        <f t="shared" si="8"/>
        <v>-14.999999999999947</v>
      </c>
      <c r="M20" s="79">
        <f t="shared" si="9"/>
        <v>-14.999999999999947</v>
      </c>
      <c r="N20" s="79">
        <f t="shared" si="9"/>
        <v>-4.9999999999999822</v>
      </c>
      <c r="O20" s="79">
        <f t="shared" si="9"/>
        <v>-4.9999999999999822</v>
      </c>
      <c r="P20" s="79">
        <f t="shared" si="9"/>
        <v>-4.9999999999999822</v>
      </c>
      <c r="Q20" s="79">
        <f t="shared" si="9"/>
        <v>-4.9999999999999822</v>
      </c>
      <c r="R20" s="79">
        <f t="shared" si="9"/>
        <v>-4.9999999999999822</v>
      </c>
      <c r="S20" s="79">
        <f t="shared" si="9"/>
        <v>0</v>
      </c>
      <c r="T20" s="79">
        <f t="shared" si="9"/>
        <v>0</v>
      </c>
      <c r="U20" s="79">
        <f t="shared" si="9"/>
        <v>0</v>
      </c>
      <c r="V20" s="79">
        <f t="shared" si="9"/>
        <v>0</v>
      </c>
      <c r="W20" s="79">
        <f t="shared" si="10"/>
        <v>0</v>
      </c>
      <c r="X20" s="79">
        <f t="shared" si="10"/>
        <v>4.9999999999999822</v>
      </c>
      <c r="Y20" s="79">
        <f t="shared" si="10"/>
        <v>4.9999999999999822</v>
      </c>
      <c r="Z20" s="79">
        <f t="shared" si="10"/>
        <v>4.9999999999999822</v>
      </c>
      <c r="AA20" s="79">
        <f t="shared" si="10"/>
        <v>4.9999999999999822</v>
      </c>
      <c r="AB20" s="79">
        <f t="shared" si="10"/>
        <v>4.9999999999999822</v>
      </c>
      <c r="AC20" s="79">
        <f t="shared" si="10"/>
        <v>4.9999999999999822</v>
      </c>
      <c r="AD20" s="79">
        <f t="shared" si="10"/>
        <v>4.9999999999999822</v>
      </c>
      <c r="AE20" s="79">
        <f t="shared" si="10"/>
        <v>4.9999999999999822</v>
      </c>
      <c r="AF20" s="79">
        <f t="shared" si="10"/>
        <v>9.9999999999999645</v>
      </c>
      <c r="AG20" s="79">
        <f t="shared" si="11"/>
        <v>9.9999999999999645</v>
      </c>
      <c r="AH20" s="79">
        <f t="shared" si="11"/>
        <v>9.9999999999999645</v>
      </c>
      <c r="AI20" s="79">
        <f t="shared" si="11"/>
        <v>9.9999999999999645</v>
      </c>
      <c r="AJ20" s="79">
        <f t="shared" si="11"/>
        <v>9.9999999999999645</v>
      </c>
      <c r="AK20" s="79">
        <f t="shared" si="11"/>
        <v>9.9999999999999645</v>
      </c>
      <c r="AL20" s="79">
        <f t="shared" si="11"/>
        <v>9.9999999999999645</v>
      </c>
      <c r="AM20" s="79">
        <f t="shared" si="11"/>
        <v>9.9999999999999645</v>
      </c>
      <c r="AN20" s="79">
        <f t="shared" si="11"/>
        <v>9.9999999999999645</v>
      </c>
      <c r="AO20" s="79">
        <f t="shared" si="11"/>
        <v>14.999999999999947</v>
      </c>
      <c r="AP20" s="79">
        <f t="shared" si="11"/>
        <v>14.999999999999947</v>
      </c>
      <c r="AQ20" s="79">
        <f t="shared" si="12"/>
        <v>14.999999999999947</v>
      </c>
      <c r="AR20" s="79">
        <f t="shared" si="12"/>
        <v>14.999999999999947</v>
      </c>
      <c r="AS20" s="79">
        <f t="shared" si="12"/>
        <v>19.999999999999929</v>
      </c>
      <c r="AT20" s="79">
        <f t="shared" si="12"/>
        <v>19.999999999999929</v>
      </c>
      <c r="AU20" s="79">
        <f t="shared" si="12"/>
        <v>19.999999999999929</v>
      </c>
      <c r="AV20" s="79">
        <f t="shared" si="12"/>
        <v>19.999999999999929</v>
      </c>
      <c r="AW20" s="79">
        <f t="shared" si="12"/>
        <v>39.999999999999936</v>
      </c>
      <c r="AX20" s="79">
        <f t="shared" si="12"/>
        <v>39.999999999999936</v>
      </c>
      <c r="AY20" s="79">
        <f t="shared" si="12"/>
        <v>39.999999999999936</v>
      </c>
      <c r="AZ20" s="79">
        <f t="shared" si="12"/>
        <v>39.999999999999936</v>
      </c>
      <c r="BA20" s="79">
        <f t="shared" si="13"/>
        <v>39.999999999999936</v>
      </c>
      <c r="BB20" s="79">
        <f t="shared" si="13"/>
        <v>39.999999999999936</v>
      </c>
      <c r="BC20" s="79">
        <f t="shared" si="13"/>
        <v>39.999999999999936</v>
      </c>
      <c r="BD20" s="79">
        <f t="shared" si="13"/>
        <v>39.999999999999936</v>
      </c>
      <c r="BE20" s="79">
        <f t="shared" si="13"/>
        <v>39.999999999999936</v>
      </c>
      <c r="BF20" s="79">
        <f t="shared" si="13"/>
        <v>84.999999999999943</v>
      </c>
      <c r="BG20" s="79">
        <f t="shared" si="13"/>
        <v>89.999999999999915</v>
      </c>
      <c r="BH20" s="79">
        <f t="shared" si="13"/>
        <v>114.99999999999991</v>
      </c>
      <c r="BI20" s="79">
        <f t="shared" si="13"/>
        <v>114.99999999999991</v>
      </c>
      <c r="BJ20" s="79">
        <f t="shared" si="13"/>
        <v>124.99999999999987</v>
      </c>
      <c r="BK20" s="79">
        <f t="shared" si="13"/>
        <v>124.99999999999987</v>
      </c>
      <c r="BL20" s="79">
        <f t="shared" si="13"/>
        <v>144.99999999999989</v>
      </c>
      <c r="BM20" s="79">
        <f t="shared" si="13"/>
        <v>144.99999999999989</v>
      </c>
    </row>
    <row r="21" spans="1:65">
      <c r="A21">
        <f>Schedule!A21</f>
        <v>19</v>
      </c>
      <c r="B21" s="78">
        <f>Schedule!M21</f>
        <v>0.36805555555555552</v>
      </c>
      <c r="C21" s="79">
        <f t="shared" si="8"/>
        <v>-19.999999999999929</v>
      </c>
      <c r="D21" s="79">
        <f t="shared" si="8"/>
        <v>-19.999999999999929</v>
      </c>
      <c r="E21" s="79">
        <f t="shared" si="8"/>
        <v>-19.999999999999929</v>
      </c>
      <c r="F21" s="79">
        <f t="shared" si="8"/>
        <v>-19.999999999999929</v>
      </c>
      <c r="G21" s="79">
        <f t="shared" si="8"/>
        <v>-14.999999999999947</v>
      </c>
      <c r="H21" s="79">
        <f t="shared" si="8"/>
        <v>-14.999999999999947</v>
      </c>
      <c r="I21" s="79">
        <f t="shared" si="8"/>
        <v>-14.999999999999947</v>
      </c>
      <c r="J21" s="79">
        <f t="shared" si="8"/>
        <v>-14.999999999999947</v>
      </c>
      <c r="K21" s="79">
        <f t="shared" si="8"/>
        <v>-14.999999999999947</v>
      </c>
      <c r="L21" s="79">
        <f t="shared" si="8"/>
        <v>-14.999999999999947</v>
      </c>
      <c r="M21" s="79">
        <f t="shared" si="9"/>
        <v>-14.999999999999947</v>
      </c>
      <c r="N21" s="79">
        <f t="shared" si="9"/>
        <v>-4.9999999999999822</v>
      </c>
      <c r="O21" s="79">
        <f t="shared" si="9"/>
        <v>-4.9999999999999822</v>
      </c>
      <c r="P21" s="79">
        <f t="shared" si="9"/>
        <v>-4.9999999999999822</v>
      </c>
      <c r="Q21" s="79">
        <f t="shared" si="9"/>
        <v>-4.9999999999999822</v>
      </c>
      <c r="R21" s="79">
        <f t="shared" si="9"/>
        <v>-4.9999999999999822</v>
      </c>
      <c r="S21" s="79">
        <f t="shared" si="9"/>
        <v>0</v>
      </c>
      <c r="T21" s="79">
        <f t="shared" si="9"/>
        <v>0</v>
      </c>
      <c r="U21" s="79">
        <f t="shared" si="9"/>
        <v>0</v>
      </c>
      <c r="V21" s="79">
        <f t="shared" si="9"/>
        <v>0</v>
      </c>
      <c r="W21" s="79">
        <f t="shared" si="10"/>
        <v>0</v>
      </c>
      <c r="X21" s="79">
        <f t="shared" si="10"/>
        <v>4.9999999999999822</v>
      </c>
      <c r="Y21" s="79">
        <f t="shared" si="10"/>
        <v>4.9999999999999822</v>
      </c>
      <c r="Z21" s="79">
        <f t="shared" si="10"/>
        <v>4.9999999999999822</v>
      </c>
      <c r="AA21" s="79">
        <f t="shared" si="10"/>
        <v>4.9999999999999822</v>
      </c>
      <c r="AB21" s="79">
        <f t="shared" si="10"/>
        <v>4.9999999999999822</v>
      </c>
      <c r="AC21" s="79">
        <f t="shared" si="10"/>
        <v>4.9999999999999822</v>
      </c>
      <c r="AD21" s="79">
        <f t="shared" si="10"/>
        <v>4.9999999999999822</v>
      </c>
      <c r="AE21" s="79">
        <f t="shared" si="10"/>
        <v>4.9999999999999822</v>
      </c>
      <c r="AF21" s="79">
        <f t="shared" si="10"/>
        <v>9.9999999999999645</v>
      </c>
      <c r="AG21" s="79">
        <f t="shared" si="11"/>
        <v>9.9999999999999645</v>
      </c>
      <c r="AH21" s="79">
        <f t="shared" si="11"/>
        <v>9.9999999999999645</v>
      </c>
      <c r="AI21" s="79">
        <f t="shared" si="11"/>
        <v>9.9999999999999645</v>
      </c>
      <c r="AJ21" s="79">
        <f t="shared" si="11"/>
        <v>9.9999999999999645</v>
      </c>
      <c r="AK21" s="79">
        <f t="shared" si="11"/>
        <v>9.9999999999999645</v>
      </c>
      <c r="AL21" s="79">
        <f t="shared" si="11"/>
        <v>9.9999999999999645</v>
      </c>
      <c r="AM21" s="79">
        <f t="shared" si="11"/>
        <v>9.9999999999999645</v>
      </c>
      <c r="AN21" s="79">
        <f t="shared" si="11"/>
        <v>9.9999999999999645</v>
      </c>
      <c r="AO21" s="79">
        <f t="shared" si="11"/>
        <v>14.999999999999947</v>
      </c>
      <c r="AP21" s="79">
        <f t="shared" si="11"/>
        <v>14.999999999999947</v>
      </c>
      <c r="AQ21" s="79">
        <f t="shared" si="12"/>
        <v>14.999999999999947</v>
      </c>
      <c r="AR21" s="79">
        <f t="shared" si="12"/>
        <v>14.999999999999947</v>
      </c>
      <c r="AS21" s="79">
        <f t="shared" si="12"/>
        <v>19.999999999999929</v>
      </c>
      <c r="AT21" s="79">
        <f t="shared" si="12"/>
        <v>19.999999999999929</v>
      </c>
      <c r="AU21" s="79">
        <f t="shared" si="12"/>
        <v>19.999999999999929</v>
      </c>
      <c r="AV21" s="79">
        <f t="shared" si="12"/>
        <v>19.999999999999929</v>
      </c>
      <c r="AW21" s="79">
        <f t="shared" si="12"/>
        <v>39.999999999999936</v>
      </c>
      <c r="AX21" s="79">
        <f t="shared" si="12"/>
        <v>39.999999999999936</v>
      </c>
      <c r="AY21" s="79">
        <f t="shared" si="12"/>
        <v>39.999999999999936</v>
      </c>
      <c r="AZ21" s="79">
        <f t="shared" si="12"/>
        <v>39.999999999999936</v>
      </c>
      <c r="BA21" s="79">
        <f t="shared" si="13"/>
        <v>39.999999999999936</v>
      </c>
      <c r="BB21" s="79">
        <f t="shared" si="13"/>
        <v>39.999999999999936</v>
      </c>
      <c r="BC21" s="79">
        <f t="shared" si="13"/>
        <v>39.999999999999936</v>
      </c>
      <c r="BD21" s="79">
        <f t="shared" si="13"/>
        <v>39.999999999999936</v>
      </c>
      <c r="BE21" s="79">
        <f t="shared" si="13"/>
        <v>39.999999999999936</v>
      </c>
      <c r="BF21" s="79">
        <f t="shared" si="13"/>
        <v>84.999999999999943</v>
      </c>
      <c r="BG21" s="79">
        <f t="shared" si="13"/>
        <v>89.999999999999915</v>
      </c>
      <c r="BH21" s="79">
        <f t="shared" si="13"/>
        <v>114.99999999999991</v>
      </c>
      <c r="BI21" s="79">
        <f t="shared" si="13"/>
        <v>114.99999999999991</v>
      </c>
      <c r="BJ21" s="79">
        <f t="shared" si="13"/>
        <v>124.99999999999987</v>
      </c>
      <c r="BK21" s="79">
        <f t="shared" si="13"/>
        <v>124.99999999999987</v>
      </c>
      <c r="BL21" s="79">
        <f t="shared" si="13"/>
        <v>144.99999999999989</v>
      </c>
      <c r="BM21" s="79">
        <f t="shared" si="13"/>
        <v>144.99999999999989</v>
      </c>
    </row>
    <row r="22" spans="1:65">
      <c r="A22">
        <f>Schedule!A22</f>
        <v>20</v>
      </c>
      <c r="B22" s="78">
        <f>Schedule!M22</f>
        <v>0.36805555555555552</v>
      </c>
      <c r="C22" s="79">
        <f t="shared" si="8"/>
        <v>-19.999999999999929</v>
      </c>
      <c r="D22" s="79">
        <f t="shared" si="8"/>
        <v>-19.999999999999929</v>
      </c>
      <c r="E22" s="79">
        <f t="shared" si="8"/>
        <v>-19.999999999999929</v>
      </c>
      <c r="F22" s="79">
        <f t="shared" si="8"/>
        <v>-19.999999999999929</v>
      </c>
      <c r="G22" s="79">
        <f t="shared" si="8"/>
        <v>-14.999999999999947</v>
      </c>
      <c r="H22" s="79">
        <f t="shared" si="8"/>
        <v>-14.999999999999947</v>
      </c>
      <c r="I22" s="79">
        <f t="shared" si="8"/>
        <v>-14.999999999999947</v>
      </c>
      <c r="J22" s="79">
        <f t="shared" si="8"/>
        <v>-14.999999999999947</v>
      </c>
      <c r="K22" s="79">
        <f t="shared" si="8"/>
        <v>-14.999999999999947</v>
      </c>
      <c r="L22" s="79">
        <f t="shared" si="8"/>
        <v>-14.999999999999947</v>
      </c>
      <c r="M22" s="79">
        <f t="shared" si="9"/>
        <v>-14.999999999999947</v>
      </c>
      <c r="N22" s="79">
        <f t="shared" si="9"/>
        <v>-4.9999999999999822</v>
      </c>
      <c r="O22" s="79">
        <f t="shared" si="9"/>
        <v>-4.9999999999999822</v>
      </c>
      <c r="P22" s="79">
        <f t="shared" si="9"/>
        <v>-4.9999999999999822</v>
      </c>
      <c r="Q22" s="79">
        <f t="shared" si="9"/>
        <v>-4.9999999999999822</v>
      </c>
      <c r="R22" s="79">
        <f t="shared" si="9"/>
        <v>-4.9999999999999822</v>
      </c>
      <c r="S22" s="79">
        <f t="shared" si="9"/>
        <v>0</v>
      </c>
      <c r="T22" s="79">
        <f t="shared" si="9"/>
        <v>0</v>
      </c>
      <c r="U22" s="79">
        <f t="shared" si="9"/>
        <v>0</v>
      </c>
      <c r="V22" s="79">
        <f t="shared" si="9"/>
        <v>0</v>
      </c>
      <c r="W22" s="79">
        <f t="shared" si="10"/>
        <v>0</v>
      </c>
      <c r="X22" s="79">
        <f t="shared" si="10"/>
        <v>4.9999999999999822</v>
      </c>
      <c r="Y22" s="79">
        <f t="shared" si="10"/>
        <v>4.9999999999999822</v>
      </c>
      <c r="Z22" s="79">
        <f t="shared" si="10"/>
        <v>4.9999999999999822</v>
      </c>
      <c r="AA22" s="79">
        <f t="shared" si="10"/>
        <v>4.9999999999999822</v>
      </c>
      <c r="AB22" s="79">
        <f t="shared" si="10"/>
        <v>4.9999999999999822</v>
      </c>
      <c r="AC22" s="79">
        <f t="shared" si="10"/>
        <v>4.9999999999999822</v>
      </c>
      <c r="AD22" s="79">
        <f t="shared" si="10"/>
        <v>4.9999999999999822</v>
      </c>
      <c r="AE22" s="79">
        <f t="shared" si="10"/>
        <v>4.9999999999999822</v>
      </c>
      <c r="AF22" s="79">
        <f t="shared" si="10"/>
        <v>9.9999999999999645</v>
      </c>
      <c r="AG22" s="79">
        <f t="shared" si="11"/>
        <v>9.9999999999999645</v>
      </c>
      <c r="AH22" s="79">
        <f t="shared" si="11"/>
        <v>9.9999999999999645</v>
      </c>
      <c r="AI22" s="79">
        <f t="shared" si="11"/>
        <v>9.9999999999999645</v>
      </c>
      <c r="AJ22" s="79">
        <f t="shared" si="11"/>
        <v>9.9999999999999645</v>
      </c>
      <c r="AK22" s="79">
        <f t="shared" si="11"/>
        <v>9.9999999999999645</v>
      </c>
      <c r="AL22" s="79">
        <f t="shared" si="11"/>
        <v>9.9999999999999645</v>
      </c>
      <c r="AM22" s="79">
        <f t="shared" si="11"/>
        <v>9.9999999999999645</v>
      </c>
      <c r="AN22" s="79">
        <f t="shared" si="11"/>
        <v>9.9999999999999645</v>
      </c>
      <c r="AO22" s="79">
        <f t="shared" si="11"/>
        <v>14.999999999999947</v>
      </c>
      <c r="AP22" s="79">
        <f t="shared" si="11"/>
        <v>14.999999999999947</v>
      </c>
      <c r="AQ22" s="79">
        <f t="shared" si="12"/>
        <v>14.999999999999947</v>
      </c>
      <c r="AR22" s="79">
        <f t="shared" si="12"/>
        <v>14.999999999999947</v>
      </c>
      <c r="AS22" s="79">
        <f t="shared" si="12"/>
        <v>19.999999999999929</v>
      </c>
      <c r="AT22" s="79">
        <f t="shared" si="12"/>
        <v>19.999999999999929</v>
      </c>
      <c r="AU22" s="79">
        <f t="shared" si="12"/>
        <v>19.999999999999929</v>
      </c>
      <c r="AV22" s="79">
        <f t="shared" si="12"/>
        <v>19.999999999999929</v>
      </c>
      <c r="AW22" s="79">
        <f t="shared" si="12"/>
        <v>39.999999999999936</v>
      </c>
      <c r="AX22" s="79">
        <f t="shared" si="12"/>
        <v>39.999999999999936</v>
      </c>
      <c r="AY22" s="79">
        <f t="shared" si="12"/>
        <v>39.999999999999936</v>
      </c>
      <c r="AZ22" s="79">
        <f t="shared" si="12"/>
        <v>39.999999999999936</v>
      </c>
      <c r="BA22" s="79">
        <f t="shared" si="13"/>
        <v>39.999999999999936</v>
      </c>
      <c r="BB22" s="79">
        <f t="shared" si="13"/>
        <v>39.999999999999936</v>
      </c>
      <c r="BC22" s="79">
        <f t="shared" si="13"/>
        <v>39.999999999999936</v>
      </c>
      <c r="BD22" s="79">
        <f t="shared" si="13"/>
        <v>39.999999999999936</v>
      </c>
      <c r="BE22" s="79">
        <f t="shared" si="13"/>
        <v>39.999999999999936</v>
      </c>
      <c r="BF22" s="79">
        <f t="shared" si="13"/>
        <v>84.999999999999943</v>
      </c>
      <c r="BG22" s="79">
        <f t="shared" si="13"/>
        <v>89.999999999999915</v>
      </c>
      <c r="BH22" s="79">
        <f t="shared" si="13"/>
        <v>114.99999999999991</v>
      </c>
      <c r="BI22" s="79">
        <f t="shared" si="13"/>
        <v>114.99999999999991</v>
      </c>
      <c r="BJ22" s="79">
        <f t="shared" si="13"/>
        <v>124.99999999999987</v>
      </c>
      <c r="BK22" s="79">
        <f t="shared" si="13"/>
        <v>124.99999999999987</v>
      </c>
      <c r="BL22" s="79">
        <f t="shared" si="13"/>
        <v>144.99999999999989</v>
      </c>
      <c r="BM22" s="79">
        <f t="shared" si="13"/>
        <v>144.99999999999989</v>
      </c>
    </row>
    <row r="23" spans="1:65">
      <c r="A23">
        <f>Schedule!A23</f>
        <v>21</v>
      </c>
      <c r="B23" s="78">
        <f>Schedule!M23</f>
        <v>0.36805555555555552</v>
      </c>
      <c r="C23" s="79">
        <f t="shared" ref="C23:L32" si="14">60*24*(VLOOKUP(C$2,current_schedule,2,FALSE)-VLOOKUP($A23,current_schedule,2,FALSE))</f>
        <v>-19.999999999999929</v>
      </c>
      <c r="D23" s="79">
        <f t="shared" si="14"/>
        <v>-19.999999999999929</v>
      </c>
      <c r="E23" s="79">
        <f t="shared" si="14"/>
        <v>-19.999999999999929</v>
      </c>
      <c r="F23" s="79">
        <f t="shared" si="14"/>
        <v>-19.999999999999929</v>
      </c>
      <c r="G23" s="79">
        <f t="shared" si="14"/>
        <v>-14.999999999999947</v>
      </c>
      <c r="H23" s="79">
        <f t="shared" si="14"/>
        <v>-14.999999999999947</v>
      </c>
      <c r="I23" s="79">
        <f t="shared" si="14"/>
        <v>-14.999999999999947</v>
      </c>
      <c r="J23" s="79">
        <f t="shared" si="14"/>
        <v>-14.999999999999947</v>
      </c>
      <c r="K23" s="79">
        <f t="shared" si="14"/>
        <v>-14.999999999999947</v>
      </c>
      <c r="L23" s="79">
        <f t="shared" si="14"/>
        <v>-14.999999999999947</v>
      </c>
      <c r="M23" s="79">
        <f t="shared" ref="M23:V32" si="15">60*24*(VLOOKUP(M$2,current_schedule,2,FALSE)-VLOOKUP($A23,current_schedule,2,FALSE))</f>
        <v>-14.999999999999947</v>
      </c>
      <c r="N23" s="79">
        <f t="shared" si="15"/>
        <v>-4.9999999999999822</v>
      </c>
      <c r="O23" s="79">
        <f t="shared" si="15"/>
        <v>-4.9999999999999822</v>
      </c>
      <c r="P23" s="79">
        <f t="shared" si="15"/>
        <v>-4.9999999999999822</v>
      </c>
      <c r="Q23" s="79">
        <f t="shared" si="15"/>
        <v>-4.9999999999999822</v>
      </c>
      <c r="R23" s="79">
        <f t="shared" si="15"/>
        <v>-4.9999999999999822</v>
      </c>
      <c r="S23" s="79">
        <f t="shared" si="15"/>
        <v>0</v>
      </c>
      <c r="T23" s="79">
        <f t="shared" si="15"/>
        <v>0</v>
      </c>
      <c r="U23" s="79">
        <f t="shared" si="15"/>
        <v>0</v>
      </c>
      <c r="V23" s="79">
        <f t="shared" si="15"/>
        <v>0</v>
      </c>
      <c r="W23" s="79">
        <f t="shared" ref="W23:AF32" si="16">60*24*(VLOOKUP(W$2,current_schedule,2,FALSE)-VLOOKUP($A23,current_schedule,2,FALSE))</f>
        <v>0</v>
      </c>
      <c r="X23" s="79">
        <f t="shared" si="16"/>
        <v>4.9999999999999822</v>
      </c>
      <c r="Y23" s="79">
        <f t="shared" si="16"/>
        <v>4.9999999999999822</v>
      </c>
      <c r="Z23" s="79">
        <f t="shared" si="16"/>
        <v>4.9999999999999822</v>
      </c>
      <c r="AA23" s="79">
        <f t="shared" si="16"/>
        <v>4.9999999999999822</v>
      </c>
      <c r="AB23" s="79">
        <f t="shared" si="16"/>
        <v>4.9999999999999822</v>
      </c>
      <c r="AC23" s="79">
        <f t="shared" si="16"/>
        <v>4.9999999999999822</v>
      </c>
      <c r="AD23" s="79">
        <f t="shared" si="16"/>
        <v>4.9999999999999822</v>
      </c>
      <c r="AE23" s="79">
        <f t="shared" si="16"/>
        <v>4.9999999999999822</v>
      </c>
      <c r="AF23" s="79">
        <f t="shared" si="16"/>
        <v>9.9999999999999645</v>
      </c>
      <c r="AG23" s="79">
        <f t="shared" ref="AG23:AP32" si="17">60*24*(VLOOKUP(AG$2,current_schedule,2,FALSE)-VLOOKUP($A23,current_schedule,2,FALSE))</f>
        <v>9.9999999999999645</v>
      </c>
      <c r="AH23" s="79">
        <f t="shared" si="17"/>
        <v>9.9999999999999645</v>
      </c>
      <c r="AI23" s="79">
        <f t="shared" si="17"/>
        <v>9.9999999999999645</v>
      </c>
      <c r="AJ23" s="79">
        <f t="shared" si="17"/>
        <v>9.9999999999999645</v>
      </c>
      <c r="AK23" s="79">
        <f t="shared" si="17"/>
        <v>9.9999999999999645</v>
      </c>
      <c r="AL23" s="79">
        <f t="shared" si="17"/>
        <v>9.9999999999999645</v>
      </c>
      <c r="AM23" s="79">
        <f t="shared" si="17"/>
        <v>9.9999999999999645</v>
      </c>
      <c r="AN23" s="79">
        <f t="shared" si="17"/>
        <v>9.9999999999999645</v>
      </c>
      <c r="AO23" s="79">
        <f t="shared" si="17"/>
        <v>14.999999999999947</v>
      </c>
      <c r="AP23" s="79">
        <f t="shared" si="17"/>
        <v>14.999999999999947</v>
      </c>
      <c r="AQ23" s="79">
        <f t="shared" ref="AQ23:AZ32" si="18">60*24*(VLOOKUP(AQ$2,current_schedule,2,FALSE)-VLOOKUP($A23,current_schedule,2,FALSE))</f>
        <v>14.999999999999947</v>
      </c>
      <c r="AR23" s="79">
        <f t="shared" si="18"/>
        <v>14.999999999999947</v>
      </c>
      <c r="AS23" s="79">
        <f t="shared" si="18"/>
        <v>19.999999999999929</v>
      </c>
      <c r="AT23" s="79">
        <f t="shared" si="18"/>
        <v>19.999999999999929</v>
      </c>
      <c r="AU23" s="79">
        <f t="shared" si="18"/>
        <v>19.999999999999929</v>
      </c>
      <c r="AV23" s="79">
        <f t="shared" si="18"/>
        <v>19.999999999999929</v>
      </c>
      <c r="AW23" s="79">
        <f t="shared" si="18"/>
        <v>39.999999999999936</v>
      </c>
      <c r="AX23" s="79">
        <f t="shared" si="18"/>
        <v>39.999999999999936</v>
      </c>
      <c r="AY23" s="79">
        <f t="shared" si="18"/>
        <v>39.999999999999936</v>
      </c>
      <c r="AZ23" s="79">
        <f t="shared" si="18"/>
        <v>39.999999999999936</v>
      </c>
      <c r="BA23" s="79">
        <f t="shared" ref="BA23:BM32" si="19">60*24*(VLOOKUP(BA$2,current_schedule,2,FALSE)-VLOOKUP($A23,current_schedule,2,FALSE))</f>
        <v>39.999999999999936</v>
      </c>
      <c r="BB23" s="79">
        <f t="shared" si="19"/>
        <v>39.999999999999936</v>
      </c>
      <c r="BC23" s="79">
        <f t="shared" si="19"/>
        <v>39.999999999999936</v>
      </c>
      <c r="BD23" s="79">
        <f t="shared" si="19"/>
        <v>39.999999999999936</v>
      </c>
      <c r="BE23" s="79">
        <f t="shared" si="19"/>
        <v>39.999999999999936</v>
      </c>
      <c r="BF23" s="79">
        <f t="shared" si="19"/>
        <v>84.999999999999943</v>
      </c>
      <c r="BG23" s="79">
        <f t="shared" si="19"/>
        <v>89.999999999999915</v>
      </c>
      <c r="BH23" s="79">
        <f t="shared" si="19"/>
        <v>114.99999999999991</v>
      </c>
      <c r="BI23" s="79">
        <f t="shared" si="19"/>
        <v>114.99999999999991</v>
      </c>
      <c r="BJ23" s="79">
        <f t="shared" si="19"/>
        <v>124.99999999999987</v>
      </c>
      <c r="BK23" s="79">
        <f t="shared" si="19"/>
        <v>124.99999999999987</v>
      </c>
      <c r="BL23" s="79">
        <f t="shared" si="19"/>
        <v>144.99999999999989</v>
      </c>
      <c r="BM23" s="79">
        <f t="shared" si="19"/>
        <v>144.99999999999989</v>
      </c>
    </row>
    <row r="24" spans="1:65">
      <c r="A24">
        <f>Schedule!A24</f>
        <v>22</v>
      </c>
      <c r="B24" s="78">
        <f>Schedule!M24</f>
        <v>0.37152777777777773</v>
      </c>
      <c r="C24" s="79">
        <f t="shared" si="14"/>
        <v>-24.999999999999911</v>
      </c>
      <c r="D24" s="79">
        <f t="shared" si="14"/>
        <v>-24.999999999999911</v>
      </c>
      <c r="E24" s="79">
        <f t="shared" si="14"/>
        <v>-24.999999999999911</v>
      </c>
      <c r="F24" s="79">
        <f t="shared" si="14"/>
        <v>-24.999999999999911</v>
      </c>
      <c r="G24" s="79">
        <f t="shared" si="14"/>
        <v>-19.999999999999929</v>
      </c>
      <c r="H24" s="79">
        <f t="shared" si="14"/>
        <v>-19.999999999999929</v>
      </c>
      <c r="I24" s="79">
        <f t="shared" si="14"/>
        <v>-19.999999999999929</v>
      </c>
      <c r="J24" s="79">
        <f t="shared" si="14"/>
        <v>-19.999999999999929</v>
      </c>
      <c r="K24" s="79">
        <f t="shared" si="14"/>
        <v>-19.999999999999929</v>
      </c>
      <c r="L24" s="79">
        <f t="shared" si="14"/>
        <v>-19.999999999999929</v>
      </c>
      <c r="M24" s="79">
        <f t="shared" si="15"/>
        <v>-19.999999999999929</v>
      </c>
      <c r="N24" s="79">
        <f t="shared" si="15"/>
        <v>-9.9999999999999645</v>
      </c>
      <c r="O24" s="79">
        <f t="shared" si="15"/>
        <v>-9.9999999999999645</v>
      </c>
      <c r="P24" s="79">
        <f t="shared" si="15"/>
        <v>-9.9999999999999645</v>
      </c>
      <c r="Q24" s="79">
        <f t="shared" si="15"/>
        <v>-9.9999999999999645</v>
      </c>
      <c r="R24" s="79">
        <f t="shared" si="15"/>
        <v>-9.9999999999999645</v>
      </c>
      <c r="S24" s="79">
        <f t="shared" si="15"/>
        <v>-4.9999999999999822</v>
      </c>
      <c r="T24" s="79">
        <f t="shared" si="15"/>
        <v>-4.9999999999999822</v>
      </c>
      <c r="U24" s="79">
        <f t="shared" si="15"/>
        <v>-4.9999999999999822</v>
      </c>
      <c r="V24" s="79">
        <f t="shared" si="15"/>
        <v>-4.9999999999999822</v>
      </c>
      <c r="W24" s="79">
        <f t="shared" si="16"/>
        <v>-4.9999999999999822</v>
      </c>
      <c r="X24" s="79">
        <f t="shared" si="16"/>
        <v>0</v>
      </c>
      <c r="Y24" s="79">
        <f t="shared" si="16"/>
        <v>0</v>
      </c>
      <c r="Z24" s="79">
        <f t="shared" si="16"/>
        <v>0</v>
      </c>
      <c r="AA24" s="79">
        <f t="shared" si="16"/>
        <v>0</v>
      </c>
      <c r="AB24" s="79">
        <f t="shared" si="16"/>
        <v>0</v>
      </c>
      <c r="AC24" s="79">
        <f t="shared" si="16"/>
        <v>0</v>
      </c>
      <c r="AD24" s="79">
        <f t="shared" si="16"/>
        <v>0</v>
      </c>
      <c r="AE24" s="79">
        <f t="shared" si="16"/>
        <v>0</v>
      </c>
      <c r="AF24" s="79">
        <f t="shared" si="16"/>
        <v>4.9999999999999822</v>
      </c>
      <c r="AG24" s="79">
        <f t="shared" si="17"/>
        <v>4.9999999999999822</v>
      </c>
      <c r="AH24" s="79">
        <f t="shared" si="17"/>
        <v>4.9999999999999822</v>
      </c>
      <c r="AI24" s="79">
        <f t="shared" si="17"/>
        <v>4.9999999999999822</v>
      </c>
      <c r="AJ24" s="79">
        <f t="shared" si="17"/>
        <v>4.9999999999999822</v>
      </c>
      <c r="AK24" s="79">
        <f t="shared" si="17"/>
        <v>4.9999999999999822</v>
      </c>
      <c r="AL24" s="79">
        <f t="shared" si="17"/>
        <v>4.9999999999999822</v>
      </c>
      <c r="AM24" s="79">
        <f t="shared" si="17"/>
        <v>4.9999999999999822</v>
      </c>
      <c r="AN24" s="79">
        <f t="shared" si="17"/>
        <v>4.9999999999999822</v>
      </c>
      <c r="AO24" s="79">
        <f t="shared" si="17"/>
        <v>9.9999999999999645</v>
      </c>
      <c r="AP24" s="79">
        <f t="shared" si="17"/>
        <v>9.9999999999999645</v>
      </c>
      <c r="AQ24" s="79">
        <f t="shared" si="18"/>
        <v>9.9999999999999645</v>
      </c>
      <c r="AR24" s="79">
        <f t="shared" si="18"/>
        <v>9.9999999999999645</v>
      </c>
      <c r="AS24" s="79">
        <f t="shared" si="18"/>
        <v>14.999999999999947</v>
      </c>
      <c r="AT24" s="79">
        <f t="shared" si="18"/>
        <v>14.999999999999947</v>
      </c>
      <c r="AU24" s="79">
        <f t="shared" si="18"/>
        <v>14.999999999999947</v>
      </c>
      <c r="AV24" s="79">
        <f t="shared" si="18"/>
        <v>14.999999999999947</v>
      </c>
      <c r="AW24" s="79">
        <f t="shared" si="18"/>
        <v>34.999999999999957</v>
      </c>
      <c r="AX24" s="79">
        <f t="shared" si="18"/>
        <v>34.999999999999957</v>
      </c>
      <c r="AY24" s="79">
        <f t="shared" si="18"/>
        <v>34.999999999999957</v>
      </c>
      <c r="AZ24" s="79">
        <f t="shared" si="18"/>
        <v>34.999999999999957</v>
      </c>
      <c r="BA24" s="79">
        <f t="shared" si="19"/>
        <v>34.999999999999957</v>
      </c>
      <c r="BB24" s="79">
        <f t="shared" si="19"/>
        <v>34.999999999999957</v>
      </c>
      <c r="BC24" s="79">
        <f t="shared" si="19"/>
        <v>34.999999999999957</v>
      </c>
      <c r="BD24" s="79">
        <f t="shared" si="19"/>
        <v>34.999999999999957</v>
      </c>
      <c r="BE24" s="79">
        <f t="shared" si="19"/>
        <v>34.999999999999957</v>
      </c>
      <c r="BF24" s="79">
        <f t="shared" si="19"/>
        <v>79.999999999999957</v>
      </c>
      <c r="BG24" s="79">
        <f t="shared" si="19"/>
        <v>84.999999999999943</v>
      </c>
      <c r="BH24" s="79">
        <f t="shared" si="19"/>
        <v>109.99999999999993</v>
      </c>
      <c r="BI24" s="79">
        <f t="shared" si="19"/>
        <v>109.99999999999993</v>
      </c>
      <c r="BJ24" s="79">
        <f t="shared" si="19"/>
        <v>119.99999999999989</v>
      </c>
      <c r="BK24" s="79">
        <f t="shared" si="19"/>
        <v>119.99999999999989</v>
      </c>
      <c r="BL24" s="79">
        <f t="shared" si="19"/>
        <v>139.99999999999991</v>
      </c>
      <c r="BM24" s="79">
        <f t="shared" si="19"/>
        <v>139.99999999999991</v>
      </c>
    </row>
    <row r="25" spans="1:65">
      <c r="A25">
        <f>Schedule!A25</f>
        <v>23</v>
      </c>
      <c r="B25" s="78">
        <f>Schedule!M25</f>
        <v>0.37152777777777773</v>
      </c>
      <c r="C25" s="79">
        <f t="shared" si="14"/>
        <v>-24.999999999999911</v>
      </c>
      <c r="D25" s="79">
        <f t="shared" si="14"/>
        <v>-24.999999999999911</v>
      </c>
      <c r="E25" s="79">
        <f t="shared" si="14"/>
        <v>-24.999999999999911</v>
      </c>
      <c r="F25" s="79">
        <f t="shared" si="14"/>
        <v>-24.999999999999911</v>
      </c>
      <c r="G25" s="79">
        <f t="shared" si="14"/>
        <v>-19.999999999999929</v>
      </c>
      <c r="H25" s="79">
        <f t="shared" si="14"/>
        <v>-19.999999999999929</v>
      </c>
      <c r="I25" s="79">
        <f t="shared" si="14"/>
        <v>-19.999999999999929</v>
      </c>
      <c r="J25" s="79">
        <f t="shared" si="14"/>
        <v>-19.999999999999929</v>
      </c>
      <c r="K25" s="79">
        <f t="shared" si="14"/>
        <v>-19.999999999999929</v>
      </c>
      <c r="L25" s="79">
        <f t="shared" si="14"/>
        <v>-19.999999999999929</v>
      </c>
      <c r="M25" s="79">
        <f t="shared" si="15"/>
        <v>-19.999999999999929</v>
      </c>
      <c r="N25" s="79">
        <f t="shared" si="15"/>
        <v>-9.9999999999999645</v>
      </c>
      <c r="O25" s="79">
        <f t="shared" si="15"/>
        <v>-9.9999999999999645</v>
      </c>
      <c r="P25" s="79">
        <f t="shared" si="15"/>
        <v>-9.9999999999999645</v>
      </c>
      <c r="Q25" s="79">
        <f t="shared" si="15"/>
        <v>-9.9999999999999645</v>
      </c>
      <c r="R25" s="79">
        <f t="shared" si="15"/>
        <v>-9.9999999999999645</v>
      </c>
      <c r="S25" s="79">
        <f t="shared" si="15"/>
        <v>-4.9999999999999822</v>
      </c>
      <c r="T25" s="79">
        <f t="shared" si="15"/>
        <v>-4.9999999999999822</v>
      </c>
      <c r="U25" s="79">
        <f t="shared" si="15"/>
        <v>-4.9999999999999822</v>
      </c>
      <c r="V25" s="79">
        <f t="shared" si="15"/>
        <v>-4.9999999999999822</v>
      </c>
      <c r="W25" s="79">
        <f t="shared" si="16"/>
        <v>-4.9999999999999822</v>
      </c>
      <c r="X25" s="79">
        <f t="shared" si="16"/>
        <v>0</v>
      </c>
      <c r="Y25" s="79">
        <f t="shared" si="16"/>
        <v>0</v>
      </c>
      <c r="Z25" s="79">
        <f t="shared" si="16"/>
        <v>0</v>
      </c>
      <c r="AA25" s="79">
        <f t="shared" si="16"/>
        <v>0</v>
      </c>
      <c r="AB25" s="79">
        <f t="shared" si="16"/>
        <v>0</v>
      </c>
      <c r="AC25" s="79">
        <f t="shared" si="16"/>
        <v>0</v>
      </c>
      <c r="AD25" s="79">
        <f t="shared" si="16"/>
        <v>0</v>
      </c>
      <c r="AE25" s="79">
        <f t="shared" si="16"/>
        <v>0</v>
      </c>
      <c r="AF25" s="79">
        <f t="shared" si="16"/>
        <v>4.9999999999999822</v>
      </c>
      <c r="AG25" s="79">
        <f t="shared" si="17"/>
        <v>4.9999999999999822</v>
      </c>
      <c r="AH25" s="79">
        <f t="shared" si="17"/>
        <v>4.9999999999999822</v>
      </c>
      <c r="AI25" s="79">
        <f t="shared" si="17"/>
        <v>4.9999999999999822</v>
      </c>
      <c r="AJ25" s="79">
        <f t="shared" si="17"/>
        <v>4.9999999999999822</v>
      </c>
      <c r="AK25" s="79">
        <f t="shared" si="17"/>
        <v>4.9999999999999822</v>
      </c>
      <c r="AL25" s="79">
        <f t="shared" si="17"/>
        <v>4.9999999999999822</v>
      </c>
      <c r="AM25" s="79">
        <f t="shared" si="17"/>
        <v>4.9999999999999822</v>
      </c>
      <c r="AN25" s="79">
        <f t="shared" si="17"/>
        <v>4.9999999999999822</v>
      </c>
      <c r="AO25" s="79">
        <f t="shared" si="17"/>
        <v>9.9999999999999645</v>
      </c>
      <c r="AP25" s="79">
        <f t="shared" si="17"/>
        <v>9.9999999999999645</v>
      </c>
      <c r="AQ25" s="79">
        <f t="shared" si="18"/>
        <v>9.9999999999999645</v>
      </c>
      <c r="AR25" s="79">
        <f t="shared" si="18"/>
        <v>9.9999999999999645</v>
      </c>
      <c r="AS25" s="79">
        <f t="shared" si="18"/>
        <v>14.999999999999947</v>
      </c>
      <c r="AT25" s="79">
        <f t="shared" si="18"/>
        <v>14.999999999999947</v>
      </c>
      <c r="AU25" s="79">
        <f t="shared" si="18"/>
        <v>14.999999999999947</v>
      </c>
      <c r="AV25" s="79">
        <f t="shared" si="18"/>
        <v>14.999999999999947</v>
      </c>
      <c r="AW25" s="79">
        <f t="shared" si="18"/>
        <v>34.999999999999957</v>
      </c>
      <c r="AX25" s="79">
        <f t="shared" si="18"/>
        <v>34.999999999999957</v>
      </c>
      <c r="AY25" s="79">
        <f t="shared" si="18"/>
        <v>34.999999999999957</v>
      </c>
      <c r="AZ25" s="79">
        <f t="shared" si="18"/>
        <v>34.999999999999957</v>
      </c>
      <c r="BA25" s="79">
        <f t="shared" si="19"/>
        <v>34.999999999999957</v>
      </c>
      <c r="BB25" s="79">
        <f t="shared" si="19"/>
        <v>34.999999999999957</v>
      </c>
      <c r="BC25" s="79">
        <f t="shared" si="19"/>
        <v>34.999999999999957</v>
      </c>
      <c r="BD25" s="79">
        <f t="shared" si="19"/>
        <v>34.999999999999957</v>
      </c>
      <c r="BE25" s="79">
        <f t="shared" si="19"/>
        <v>34.999999999999957</v>
      </c>
      <c r="BF25" s="79">
        <f t="shared" si="19"/>
        <v>79.999999999999957</v>
      </c>
      <c r="BG25" s="79">
        <f t="shared" si="19"/>
        <v>84.999999999999943</v>
      </c>
      <c r="BH25" s="79">
        <f t="shared" si="19"/>
        <v>109.99999999999993</v>
      </c>
      <c r="BI25" s="79">
        <f t="shared" si="19"/>
        <v>109.99999999999993</v>
      </c>
      <c r="BJ25" s="79">
        <f t="shared" si="19"/>
        <v>119.99999999999989</v>
      </c>
      <c r="BK25" s="79">
        <f t="shared" si="19"/>
        <v>119.99999999999989</v>
      </c>
      <c r="BL25" s="79">
        <f t="shared" si="19"/>
        <v>139.99999999999991</v>
      </c>
      <c r="BM25" s="79">
        <f t="shared" si="19"/>
        <v>139.99999999999991</v>
      </c>
    </row>
    <row r="26" spans="1:65">
      <c r="A26">
        <f>Schedule!A27</f>
        <v>25</v>
      </c>
      <c r="B26" s="78">
        <f>Schedule!M27</f>
        <v>0.37152777777777773</v>
      </c>
      <c r="C26" s="79">
        <f t="shared" si="14"/>
        <v>-24.999999999999911</v>
      </c>
      <c r="D26" s="79">
        <f t="shared" si="14"/>
        <v>-24.999999999999911</v>
      </c>
      <c r="E26" s="79">
        <f t="shared" si="14"/>
        <v>-24.999999999999911</v>
      </c>
      <c r="F26" s="79">
        <f t="shared" si="14"/>
        <v>-24.999999999999911</v>
      </c>
      <c r="G26" s="79">
        <f t="shared" si="14"/>
        <v>-19.999999999999929</v>
      </c>
      <c r="H26" s="79">
        <f t="shared" si="14"/>
        <v>-19.999999999999929</v>
      </c>
      <c r="I26" s="79">
        <f t="shared" si="14"/>
        <v>-19.999999999999929</v>
      </c>
      <c r="J26" s="79">
        <f t="shared" si="14"/>
        <v>-19.999999999999929</v>
      </c>
      <c r="K26" s="79">
        <f t="shared" si="14"/>
        <v>-19.999999999999929</v>
      </c>
      <c r="L26" s="79">
        <f t="shared" si="14"/>
        <v>-19.999999999999929</v>
      </c>
      <c r="M26" s="79">
        <f t="shared" si="15"/>
        <v>-19.999999999999929</v>
      </c>
      <c r="N26" s="79">
        <f t="shared" si="15"/>
        <v>-9.9999999999999645</v>
      </c>
      <c r="O26" s="79">
        <f t="shared" si="15"/>
        <v>-9.9999999999999645</v>
      </c>
      <c r="P26" s="79">
        <f t="shared" si="15"/>
        <v>-9.9999999999999645</v>
      </c>
      <c r="Q26" s="79">
        <f t="shared" si="15"/>
        <v>-9.9999999999999645</v>
      </c>
      <c r="R26" s="79">
        <f t="shared" si="15"/>
        <v>-9.9999999999999645</v>
      </c>
      <c r="S26" s="79">
        <f t="shared" si="15"/>
        <v>-4.9999999999999822</v>
      </c>
      <c r="T26" s="79">
        <f t="shared" si="15"/>
        <v>-4.9999999999999822</v>
      </c>
      <c r="U26" s="79">
        <f t="shared" si="15"/>
        <v>-4.9999999999999822</v>
      </c>
      <c r="V26" s="79">
        <f t="shared" si="15"/>
        <v>-4.9999999999999822</v>
      </c>
      <c r="W26" s="79">
        <f t="shared" si="16"/>
        <v>-4.9999999999999822</v>
      </c>
      <c r="X26" s="79">
        <f t="shared" si="16"/>
        <v>0</v>
      </c>
      <c r="Y26" s="79">
        <f t="shared" si="16"/>
        <v>0</v>
      </c>
      <c r="Z26" s="79">
        <f t="shared" si="16"/>
        <v>0</v>
      </c>
      <c r="AA26" s="79">
        <f t="shared" si="16"/>
        <v>0</v>
      </c>
      <c r="AB26" s="79">
        <f t="shared" si="16"/>
        <v>0</v>
      </c>
      <c r="AC26" s="79">
        <f t="shared" si="16"/>
        <v>0</v>
      </c>
      <c r="AD26" s="79">
        <f t="shared" si="16"/>
        <v>0</v>
      </c>
      <c r="AE26" s="79">
        <f t="shared" si="16"/>
        <v>0</v>
      </c>
      <c r="AF26" s="79">
        <f t="shared" si="16"/>
        <v>4.9999999999999822</v>
      </c>
      <c r="AG26" s="79">
        <f t="shared" si="17"/>
        <v>4.9999999999999822</v>
      </c>
      <c r="AH26" s="79">
        <f t="shared" si="17"/>
        <v>4.9999999999999822</v>
      </c>
      <c r="AI26" s="79">
        <f t="shared" si="17"/>
        <v>4.9999999999999822</v>
      </c>
      <c r="AJ26" s="79">
        <f t="shared" si="17"/>
        <v>4.9999999999999822</v>
      </c>
      <c r="AK26" s="79">
        <f t="shared" si="17"/>
        <v>4.9999999999999822</v>
      </c>
      <c r="AL26" s="79">
        <f t="shared" si="17"/>
        <v>4.9999999999999822</v>
      </c>
      <c r="AM26" s="79">
        <f t="shared" si="17"/>
        <v>4.9999999999999822</v>
      </c>
      <c r="AN26" s="79">
        <f t="shared" si="17"/>
        <v>4.9999999999999822</v>
      </c>
      <c r="AO26" s="79">
        <f t="shared" si="17"/>
        <v>9.9999999999999645</v>
      </c>
      <c r="AP26" s="79">
        <f t="shared" si="17"/>
        <v>9.9999999999999645</v>
      </c>
      <c r="AQ26" s="79">
        <f t="shared" si="18"/>
        <v>9.9999999999999645</v>
      </c>
      <c r="AR26" s="79">
        <f t="shared" si="18"/>
        <v>9.9999999999999645</v>
      </c>
      <c r="AS26" s="79">
        <f t="shared" si="18"/>
        <v>14.999999999999947</v>
      </c>
      <c r="AT26" s="79">
        <f t="shared" si="18"/>
        <v>14.999999999999947</v>
      </c>
      <c r="AU26" s="79">
        <f t="shared" si="18"/>
        <v>14.999999999999947</v>
      </c>
      <c r="AV26" s="79">
        <f t="shared" si="18"/>
        <v>14.999999999999947</v>
      </c>
      <c r="AW26" s="79">
        <f t="shared" si="18"/>
        <v>34.999999999999957</v>
      </c>
      <c r="AX26" s="79">
        <f t="shared" si="18"/>
        <v>34.999999999999957</v>
      </c>
      <c r="AY26" s="79">
        <f t="shared" si="18"/>
        <v>34.999999999999957</v>
      </c>
      <c r="AZ26" s="79">
        <f t="shared" si="18"/>
        <v>34.999999999999957</v>
      </c>
      <c r="BA26" s="79">
        <f t="shared" si="19"/>
        <v>34.999999999999957</v>
      </c>
      <c r="BB26" s="79">
        <f t="shared" si="19"/>
        <v>34.999999999999957</v>
      </c>
      <c r="BC26" s="79">
        <f t="shared" si="19"/>
        <v>34.999999999999957</v>
      </c>
      <c r="BD26" s="79">
        <f t="shared" si="19"/>
        <v>34.999999999999957</v>
      </c>
      <c r="BE26" s="79">
        <f t="shared" si="19"/>
        <v>34.999999999999957</v>
      </c>
      <c r="BF26" s="79">
        <f t="shared" si="19"/>
        <v>79.999999999999957</v>
      </c>
      <c r="BG26" s="79">
        <f t="shared" si="19"/>
        <v>84.999999999999943</v>
      </c>
      <c r="BH26" s="79">
        <f t="shared" si="19"/>
        <v>109.99999999999993</v>
      </c>
      <c r="BI26" s="79">
        <f t="shared" si="19"/>
        <v>109.99999999999993</v>
      </c>
      <c r="BJ26" s="79">
        <f t="shared" si="19"/>
        <v>119.99999999999989</v>
      </c>
      <c r="BK26" s="79">
        <f t="shared" si="19"/>
        <v>119.99999999999989</v>
      </c>
      <c r="BL26" s="79">
        <f t="shared" si="19"/>
        <v>139.99999999999991</v>
      </c>
      <c r="BM26" s="79">
        <f t="shared" si="19"/>
        <v>139.99999999999991</v>
      </c>
    </row>
    <row r="27" spans="1:65">
      <c r="A27">
        <f>Schedule!A28</f>
        <v>26</v>
      </c>
      <c r="B27" s="78">
        <f>Schedule!M28</f>
        <v>0.37152777777777773</v>
      </c>
      <c r="C27" s="79">
        <f t="shared" si="14"/>
        <v>-24.999999999999911</v>
      </c>
      <c r="D27" s="79">
        <f t="shared" si="14"/>
        <v>-24.999999999999911</v>
      </c>
      <c r="E27" s="79">
        <f t="shared" si="14"/>
        <v>-24.999999999999911</v>
      </c>
      <c r="F27" s="79">
        <f t="shared" si="14"/>
        <v>-24.999999999999911</v>
      </c>
      <c r="G27" s="79">
        <f t="shared" si="14"/>
        <v>-19.999999999999929</v>
      </c>
      <c r="H27" s="79">
        <f t="shared" si="14"/>
        <v>-19.999999999999929</v>
      </c>
      <c r="I27" s="79">
        <f t="shared" si="14"/>
        <v>-19.999999999999929</v>
      </c>
      <c r="J27" s="79">
        <f t="shared" si="14"/>
        <v>-19.999999999999929</v>
      </c>
      <c r="K27" s="79">
        <f t="shared" si="14"/>
        <v>-19.999999999999929</v>
      </c>
      <c r="L27" s="79">
        <f t="shared" si="14"/>
        <v>-19.999999999999929</v>
      </c>
      <c r="M27" s="79">
        <f t="shared" si="15"/>
        <v>-19.999999999999929</v>
      </c>
      <c r="N27" s="79">
        <f t="shared" si="15"/>
        <v>-9.9999999999999645</v>
      </c>
      <c r="O27" s="79">
        <f t="shared" si="15"/>
        <v>-9.9999999999999645</v>
      </c>
      <c r="P27" s="79">
        <f t="shared" si="15"/>
        <v>-9.9999999999999645</v>
      </c>
      <c r="Q27" s="79">
        <f t="shared" si="15"/>
        <v>-9.9999999999999645</v>
      </c>
      <c r="R27" s="79">
        <f t="shared" si="15"/>
        <v>-9.9999999999999645</v>
      </c>
      <c r="S27" s="79">
        <f t="shared" si="15"/>
        <v>-4.9999999999999822</v>
      </c>
      <c r="T27" s="79">
        <f t="shared" si="15"/>
        <v>-4.9999999999999822</v>
      </c>
      <c r="U27" s="79">
        <f t="shared" si="15"/>
        <v>-4.9999999999999822</v>
      </c>
      <c r="V27" s="79">
        <f t="shared" si="15"/>
        <v>-4.9999999999999822</v>
      </c>
      <c r="W27" s="79">
        <f t="shared" si="16"/>
        <v>-4.9999999999999822</v>
      </c>
      <c r="X27" s="79">
        <f t="shared" si="16"/>
        <v>0</v>
      </c>
      <c r="Y27" s="79">
        <f t="shared" si="16"/>
        <v>0</v>
      </c>
      <c r="Z27" s="79">
        <f t="shared" si="16"/>
        <v>0</v>
      </c>
      <c r="AA27" s="79">
        <f t="shared" si="16"/>
        <v>0</v>
      </c>
      <c r="AB27" s="79">
        <f t="shared" si="16"/>
        <v>0</v>
      </c>
      <c r="AC27" s="79">
        <f t="shared" si="16"/>
        <v>0</v>
      </c>
      <c r="AD27" s="79">
        <f t="shared" si="16"/>
        <v>0</v>
      </c>
      <c r="AE27" s="79">
        <f t="shared" si="16"/>
        <v>0</v>
      </c>
      <c r="AF27" s="79">
        <f t="shared" si="16"/>
        <v>4.9999999999999822</v>
      </c>
      <c r="AG27" s="79">
        <f t="shared" si="17"/>
        <v>4.9999999999999822</v>
      </c>
      <c r="AH27" s="79">
        <f t="shared" si="17"/>
        <v>4.9999999999999822</v>
      </c>
      <c r="AI27" s="79">
        <f t="shared" si="17"/>
        <v>4.9999999999999822</v>
      </c>
      <c r="AJ27" s="79">
        <f t="shared" si="17"/>
        <v>4.9999999999999822</v>
      </c>
      <c r="AK27" s="79">
        <f t="shared" si="17"/>
        <v>4.9999999999999822</v>
      </c>
      <c r="AL27" s="79">
        <f t="shared" si="17"/>
        <v>4.9999999999999822</v>
      </c>
      <c r="AM27" s="79">
        <f t="shared" si="17"/>
        <v>4.9999999999999822</v>
      </c>
      <c r="AN27" s="79">
        <f t="shared" si="17"/>
        <v>4.9999999999999822</v>
      </c>
      <c r="AO27" s="79">
        <f t="shared" si="17"/>
        <v>9.9999999999999645</v>
      </c>
      <c r="AP27" s="79">
        <f t="shared" si="17"/>
        <v>9.9999999999999645</v>
      </c>
      <c r="AQ27" s="79">
        <f t="shared" si="18"/>
        <v>9.9999999999999645</v>
      </c>
      <c r="AR27" s="79">
        <f t="shared" si="18"/>
        <v>9.9999999999999645</v>
      </c>
      <c r="AS27" s="79">
        <f t="shared" si="18"/>
        <v>14.999999999999947</v>
      </c>
      <c r="AT27" s="79">
        <f t="shared" si="18"/>
        <v>14.999999999999947</v>
      </c>
      <c r="AU27" s="79">
        <f t="shared" si="18"/>
        <v>14.999999999999947</v>
      </c>
      <c r="AV27" s="79">
        <f t="shared" si="18"/>
        <v>14.999999999999947</v>
      </c>
      <c r="AW27" s="79">
        <f t="shared" si="18"/>
        <v>34.999999999999957</v>
      </c>
      <c r="AX27" s="79">
        <f t="shared" si="18"/>
        <v>34.999999999999957</v>
      </c>
      <c r="AY27" s="79">
        <f t="shared" si="18"/>
        <v>34.999999999999957</v>
      </c>
      <c r="AZ27" s="79">
        <f t="shared" si="18"/>
        <v>34.999999999999957</v>
      </c>
      <c r="BA27" s="79">
        <f t="shared" si="19"/>
        <v>34.999999999999957</v>
      </c>
      <c r="BB27" s="79">
        <f t="shared" si="19"/>
        <v>34.999999999999957</v>
      </c>
      <c r="BC27" s="79">
        <f t="shared" si="19"/>
        <v>34.999999999999957</v>
      </c>
      <c r="BD27" s="79">
        <f t="shared" si="19"/>
        <v>34.999999999999957</v>
      </c>
      <c r="BE27" s="79">
        <f t="shared" si="19"/>
        <v>34.999999999999957</v>
      </c>
      <c r="BF27" s="79">
        <f t="shared" si="19"/>
        <v>79.999999999999957</v>
      </c>
      <c r="BG27" s="79">
        <f t="shared" si="19"/>
        <v>84.999999999999943</v>
      </c>
      <c r="BH27" s="79">
        <f t="shared" si="19"/>
        <v>109.99999999999993</v>
      </c>
      <c r="BI27" s="79">
        <f t="shared" si="19"/>
        <v>109.99999999999993</v>
      </c>
      <c r="BJ27" s="79">
        <f t="shared" si="19"/>
        <v>119.99999999999989</v>
      </c>
      <c r="BK27" s="79">
        <f t="shared" si="19"/>
        <v>119.99999999999989</v>
      </c>
      <c r="BL27" s="79">
        <f t="shared" si="19"/>
        <v>139.99999999999991</v>
      </c>
      <c r="BM27" s="79">
        <f t="shared" si="19"/>
        <v>139.99999999999991</v>
      </c>
    </row>
    <row r="28" spans="1:65">
      <c r="A28">
        <f>Schedule!A29</f>
        <v>27</v>
      </c>
      <c r="B28" s="78">
        <f>Schedule!M29</f>
        <v>0.37152777777777773</v>
      </c>
      <c r="C28" s="79">
        <f t="shared" si="14"/>
        <v>-24.999999999999911</v>
      </c>
      <c r="D28" s="79">
        <f t="shared" si="14"/>
        <v>-24.999999999999911</v>
      </c>
      <c r="E28" s="79">
        <f t="shared" si="14"/>
        <v>-24.999999999999911</v>
      </c>
      <c r="F28" s="79">
        <f t="shared" si="14"/>
        <v>-24.999999999999911</v>
      </c>
      <c r="G28" s="79">
        <f t="shared" si="14"/>
        <v>-19.999999999999929</v>
      </c>
      <c r="H28" s="79">
        <f t="shared" si="14"/>
        <v>-19.999999999999929</v>
      </c>
      <c r="I28" s="79">
        <f t="shared" si="14"/>
        <v>-19.999999999999929</v>
      </c>
      <c r="J28" s="79">
        <f t="shared" si="14"/>
        <v>-19.999999999999929</v>
      </c>
      <c r="K28" s="79">
        <f t="shared" si="14"/>
        <v>-19.999999999999929</v>
      </c>
      <c r="L28" s="79">
        <f t="shared" si="14"/>
        <v>-19.999999999999929</v>
      </c>
      <c r="M28" s="79">
        <f t="shared" si="15"/>
        <v>-19.999999999999929</v>
      </c>
      <c r="N28" s="79">
        <f t="shared" si="15"/>
        <v>-9.9999999999999645</v>
      </c>
      <c r="O28" s="79">
        <f t="shared" si="15"/>
        <v>-9.9999999999999645</v>
      </c>
      <c r="P28" s="79">
        <f t="shared" si="15"/>
        <v>-9.9999999999999645</v>
      </c>
      <c r="Q28" s="79">
        <f t="shared" si="15"/>
        <v>-9.9999999999999645</v>
      </c>
      <c r="R28" s="79">
        <f t="shared" si="15"/>
        <v>-9.9999999999999645</v>
      </c>
      <c r="S28" s="79">
        <f t="shared" si="15"/>
        <v>-4.9999999999999822</v>
      </c>
      <c r="T28" s="79">
        <f t="shared" si="15"/>
        <v>-4.9999999999999822</v>
      </c>
      <c r="U28" s="79">
        <f t="shared" si="15"/>
        <v>-4.9999999999999822</v>
      </c>
      <c r="V28" s="79">
        <f t="shared" si="15"/>
        <v>-4.9999999999999822</v>
      </c>
      <c r="W28" s="79">
        <f t="shared" si="16"/>
        <v>-4.9999999999999822</v>
      </c>
      <c r="X28" s="79">
        <f t="shared" si="16"/>
        <v>0</v>
      </c>
      <c r="Y28" s="79">
        <f t="shared" si="16"/>
        <v>0</v>
      </c>
      <c r="Z28" s="79">
        <f t="shared" si="16"/>
        <v>0</v>
      </c>
      <c r="AA28" s="79">
        <f t="shared" si="16"/>
        <v>0</v>
      </c>
      <c r="AB28" s="79">
        <f t="shared" si="16"/>
        <v>0</v>
      </c>
      <c r="AC28" s="79">
        <f t="shared" si="16"/>
        <v>0</v>
      </c>
      <c r="AD28" s="79">
        <f t="shared" si="16"/>
        <v>0</v>
      </c>
      <c r="AE28" s="79">
        <f t="shared" si="16"/>
        <v>0</v>
      </c>
      <c r="AF28" s="79">
        <f t="shared" si="16"/>
        <v>4.9999999999999822</v>
      </c>
      <c r="AG28" s="79">
        <f t="shared" si="17"/>
        <v>4.9999999999999822</v>
      </c>
      <c r="AH28" s="79">
        <f t="shared" si="17"/>
        <v>4.9999999999999822</v>
      </c>
      <c r="AI28" s="79">
        <f t="shared" si="17"/>
        <v>4.9999999999999822</v>
      </c>
      <c r="AJ28" s="79">
        <f t="shared" si="17"/>
        <v>4.9999999999999822</v>
      </c>
      <c r="AK28" s="79">
        <f t="shared" si="17"/>
        <v>4.9999999999999822</v>
      </c>
      <c r="AL28" s="79">
        <f t="shared" si="17"/>
        <v>4.9999999999999822</v>
      </c>
      <c r="AM28" s="79">
        <f t="shared" si="17"/>
        <v>4.9999999999999822</v>
      </c>
      <c r="AN28" s="79">
        <f t="shared" si="17"/>
        <v>4.9999999999999822</v>
      </c>
      <c r="AO28" s="79">
        <f t="shared" si="17"/>
        <v>9.9999999999999645</v>
      </c>
      <c r="AP28" s="79">
        <f t="shared" si="17"/>
        <v>9.9999999999999645</v>
      </c>
      <c r="AQ28" s="79">
        <f t="shared" si="18"/>
        <v>9.9999999999999645</v>
      </c>
      <c r="AR28" s="79">
        <f t="shared" si="18"/>
        <v>9.9999999999999645</v>
      </c>
      <c r="AS28" s="79">
        <f t="shared" si="18"/>
        <v>14.999999999999947</v>
      </c>
      <c r="AT28" s="79">
        <f t="shared" si="18"/>
        <v>14.999999999999947</v>
      </c>
      <c r="AU28" s="79">
        <f t="shared" si="18"/>
        <v>14.999999999999947</v>
      </c>
      <c r="AV28" s="79">
        <f t="shared" si="18"/>
        <v>14.999999999999947</v>
      </c>
      <c r="AW28" s="79">
        <f t="shared" si="18"/>
        <v>34.999999999999957</v>
      </c>
      <c r="AX28" s="79">
        <f t="shared" si="18"/>
        <v>34.999999999999957</v>
      </c>
      <c r="AY28" s="79">
        <f t="shared" si="18"/>
        <v>34.999999999999957</v>
      </c>
      <c r="AZ28" s="79">
        <f t="shared" si="18"/>
        <v>34.999999999999957</v>
      </c>
      <c r="BA28" s="79">
        <f t="shared" si="19"/>
        <v>34.999999999999957</v>
      </c>
      <c r="BB28" s="79">
        <f t="shared" si="19"/>
        <v>34.999999999999957</v>
      </c>
      <c r="BC28" s="79">
        <f t="shared" si="19"/>
        <v>34.999999999999957</v>
      </c>
      <c r="BD28" s="79">
        <f t="shared" si="19"/>
        <v>34.999999999999957</v>
      </c>
      <c r="BE28" s="79">
        <f t="shared" si="19"/>
        <v>34.999999999999957</v>
      </c>
      <c r="BF28" s="79">
        <f t="shared" si="19"/>
        <v>79.999999999999957</v>
      </c>
      <c r="BG28" s="79">
        <f t="shared" si="19"/>
        <v>84.999999999999943</v>
      </c>
      <c r="BH28" s="79">
        <f t="shared" si="19"/>
        <v>109.99999999999993</v>
      </c>
      <c r="BI28" s="79">
        <f t="shared" si="19"/>
        <v>109.99999999999993</v>
      </c>
      <c r="BJ28" s="79">
        <f t="shared" si="19"/>
        <v>119.99999999999989</v>
      </c>
      <c r="BK28" s="79">
        <f t="shared" si="19"/>
        <v>119.99999999999989</v>
      </c>
      <c r="BL28" s="79">
        <f t="shared" si="19"/>
        <v>139.99999999999991</v>
      </c>
      <c r="BM28" s="79">
        <f t="shared" si="19"/>
        <v>139.99999999999991</v>
      </c>
    </row>
    <row r="29" spans="1:65">
      <c r="A29">
        <f>Schedule!A30</f>
        <v>28</v>
      </c>
      <c r="B29" s="78">
        <f>Schedule!M30</f>
        <v>0.37152777777777773</v>
      </c>
      <c r="C29" s="79">
        <f t="shared" si="14"/>
        <v>-24.999999999999911</v>
      </c>
      <c r="D29" s="79">
        <f t="shared" si="14"/>
        <v>-24.999999999999911</v>
      </c>
      <c r="E29" s="79">
        <f t="shared" si="14"/>
        <v>-24.999999999999911</v>
      </c>
      <c r="F29" s="79">
        <f t="shared" si="14"/>
        <v>-24.999999999999911</v>
      </c>
      <c r="G29" s="79">
        <f t="shared" si="14"/>
        <v>-19.999999999999929</v>
      </c>
      <c r="H29" s="79">
        <f t="shared" si="14"/>
        <v>-19.999999999999929</v>
      </c>
      <c r="I29" s="79">
        <f t="shared" si="14"/>
        <v>-19.999999999999929</v>
      </c>
      <c r="J29" s="79">
        <f t="shared" si="14"/>
        <v>-19.999999999999929</v>
      </c>
      <c r="K29" s="79">
        <f t="shared" si="14"/>
        <v>-19.999999999999929</v>
      </c>
      <c r="L29" s="79">
        <f t="shared" si="14"/>
        <v>-19.999999999999929</v>
      </c>
      <c r="M29" s="79">
        <f t="shared" si="15"/>
        <v>-19.999999999999929</v>
      </c>
      <c r="N29" s="79">
        <f t="shared" si="15"/>
        <v>-9.9999999999999645</v>
      </c>
      <c r="O29" s="79">
        <f t="shared" si="15"/>
        <v>-9.9999999999999645</v>
      </c>
      <c r="P29" s="79">
        <f t="shared" si="15"/>
        <v>-9.9999999999999645</v>
      </c>
      <c r="Q29" s="79">
        <f t="shared" si="15"/>
        <v>-9.9999999999999645</v>
      </c>
      <c r="R29" s="79">
        <f t="shared" si="15"/>
        <v>-9.9999999999999645</v>
      </c>
      <c r="S29" s="79">
        <f t="shared" si="15"/>
        <v>-4.9999999999999822</v>
      </c>
      <c r="T29" s="79">
        <f t="shared" si="15"/>
        <v>-4.9999999999999822</v>
      </c>
      <c r="U29" s="79">
        <f t="shared" si="15"/>
        <v>-4.9999999999999822</v>
      </c>
      <c r="V29" s="79">
        <f t="shared" si="15"/>
        <v>-4.9999999999999822</v>
      </c>
      <c r="W29" s="79">
        <f t="shared" si="16"/>
        <v>-4.9999999999999822</v>
      </c>
      <c r="X29" s="79">
        <f t="shared" si="16"/>
        <v>0</v>
      </c>
      <c r="Y29" s="79">
        <f t="shared" si="16"/>
        <v>0</v>
      </c>
      <c r="Z29" s="79">
        <f t="shared" si="16"/>
        <v>0</v>
      </c>
      <c r="AA29" s="79">
        <f t="shared" si="16"/>
        <v>0</v>
      </c>
      <c r="AB29" s="79">
        <f t="shared" si="16"/>
        <v>0</v>
      </c>
      <c r="AC29" s="79">
        <f t="shared" si="16"/>
        <v>0</v>
      </c>
      <c r="AD29" s="79">
        <f t="shared" si="16"/>
        <v>0</v>
      </c>
      <c r="AE29" s="79">
        <f t="shared" si="16"/>
        <v>0</v>
      </c>
      <c r="AF29" s="79">
        <f t="shared" si="16"/>
        <v>4.9999999999999822</v>
      </c>
      <c r="AG29" s="79">
        <f t="shared" si="17"/>
        <v>4.9999999999999822</v>
      </c>
      <c r="AH29" s="79">
        <f t="shared" si="17"/>
        <v>4.9999999999999822</v>
      </c>
      <c r="AI29" s="79">
        <f t="shared" si="17"/>
        <v>4.9999999999999822</v>
      </c>
      <c r="AJ29" s="79">
        <f t="shared" si="17"/>
        <v>4.9999999999999822</v>
      </c>
      <c r="AK29" s="79">
        <f t="shared" si="17"/>
        <v>4.9999999999999822</v>
      </c>
      <c r="AL29" s="79">
        <f t="shared" si="17"/>
        <v>4.9999999999999822</v>
      </c>
      <c r="AM29" s="79">
        <f t="shared" si="17"/>
        <v>4.9999999999999822</v>
      </c>
      <c r="AN29" s="79">
        <f t="shared" si="17"/>
        <v>4.9999999999999822</v>
      </c>
      <c r="AO29" s="79">
        <f t="shared" si="17"/>
        <v>9.9999999999999645</v>
      </c>
      <c r="AP29" s="79">
        <f t="shared" si="17"/>
        <v>9.9999999999999645</v>
      </c>
      <c r="AQ29" s="79">
        <f t="shared" si="18"/>
        <v>9.9999999999999645</v>
      </c>
      <c r="AR29" s="79">
        <f t="shared" si="18"/>
        <v>9.9999999999999645</v>
      </c>
      <c r="AS29" s="79">
        <f t="shared" si="18"/>
        <v>14.999999999999947</v>
      </c>
      <c r="AT29" s="79">
        <f t="shared" si="18"/>
        <v>14.999999999999947</v>
      </c>
      <c r="AU29" s="79">
        <f t="shared" si="18"/>
        <v>14.999999999999947</v>
      </c>
      <c r="AV29" s="79">
        <f t="shared" si="18"/>
        <v>14.999999999999947</v>
      </c>
      <c r="AW29" s="79">
        <f t="shared" si="18"/>
        <v>34.999999999999957</v>
      </c>
      <c r="AX29" s="79">
        <f t="shared" si="18"/>
        <v>34.999999999999957</v>
      </c>
      <c r="AY29" s="79">
        <f t="shared" si="18"/>
        <v>34.999999999999957</v>
      </c>
      <c r="AZ29" s="79">
        <f t="shared" si="18"/>
        <v>34.999999999999957</v>
      </c>
      <c r="BA29" s="79">
        <f t="shared" si="19"/>
        <v>34.999999999999957</v>
      </c>
      <c r="BB29" s="79">
        <f t="shared" si="19"/>
        <v>34.999999999999957</v>
      </c>
      <c r="BC29" s="79">
        <f t="shared" si="19"/>
        <v>34.999999999999957</v>
      </c>
      <c r="BD29" s="79">
        <f t="shared" si="19"/>
        <v>34.999999999999957</v>
      </c>
      <c r="BE29" s="79">
        <f t="shared" si="19"/>
        <v>34.999999999999957</v>
      </c>
      <c r="BF29" s="79">
        <f t="shared" si="19"/>
        <v>79.999999999999957</v>
      </c>
      <c r="BG29" s="79">
        <f t="shared" si="19"/>
        <v>84.999999999999943</v>
      </c>
      <c r="BH29" s="79">
        <f t="shared" si="19"/>
        <v>109.99999999999993</v>
      </c>
      <c r="BI29" s="79">
        <f t="shared" si="19"/>
        <v>109.99999999999993</v>
      </c>
      <c r="BJ29" s="79">
        <f t="shared" si="19"/>
        <v>119.99999999999989</v>
      </c>
      <c r="BK29" s="79">
        <f t="shared" si="19"/>
        <v>119.99999999999989</v>
      </c>
      <c r="BL29" s="79">
        <f t="shared" si="19"/>
        <v>139.99999999999991</v>
      </c>
      <c r="BM29" s="79">
        <f t="shared" si="19"/>
        <v>139.99999999999991</v>
      </c>
    </row>
    <row r="30" spans="1:65">
      <c r="A30">
        <f>Schedule!A26</f>
        <v>24</v>
      </c>
      <c r="B30" s="78">
        <f>Schedule!M26</f>
        <v>0.37152777777777773</v>
      </c>
      <c r="C30" s="79">
        <f t="shared" si="14"/>
        <v>-24.999999999999911</v>
      </c>
      <c r="D30" s="79">
        <f t="shared" si="14"/>
        <v>-24.999999999999911</v>
      </c>
      <c r="E30" s="79">
        <f t="shared" si="14"/>
        <v>-24.999999999999911</v>
      </c>
      <c r="F30" s="79">
        <f t="shared" si="14"/>
        <v>-24.999999999999911</v>
      </c>
      <c r="G30" s="79">
        <f t="shared" si="14"/>
        <v>-19.999999999999929</v>
      </c>
      <c r="H30" s="79">
        <f t="shared" si="14"/>
        <v>-19.999999999999929</v>
      </c>
      <c r="I30" s="79">
        <f t="shared" si="14"/>
        <v>-19.999999999999929</v>
      </c>
      <c r="J30" s="79">
        <f t="shared" si="14"/>
        <v>-19.999999999999929</v>
      </c>
      <c r="K30" s="79">
        <f t="shared" si="14"/>
        <v>-19.999999999999929</v>
      </c>
      <c r="L30" s="79">
        <f t="shared" si="14"/>
        <v>-19.999999999999929</v>
      </c>
      <c r="M30" s="79">
        <f t="shared" si="15"/>
        <v>-19.999999999999929</v>
      </c>
      <c r="N30" s="79">
        <f t="shared" si="15"/>
        <v>-9.9999999999999645</v>
      </c>
      <c r="O30" s="79">
        <f t="shared" si="15"/>
        <v>-9.9999999999999645</v>
      </c>
      <c r="P30" s="79">
        <f t="shared" si="15"/>
        <v>-9.9999999999999645</v>
      </c>
      <c r="Q30" s="79">
        <f t="shared" si="15"/>
        <v>-9.9999999999999645</v>
      </c>
      <c r="R30" s="79">
        <f t="shared" si="15"/>
        <v>-9.9999999999999645</v>
      </c>
      <c r="S30" s="79">
        <f t="shared" si="15"/>
        <v>-4.9999999999999822</v>
      </c>
      <c r="T30" s="79">
        <f t="shared" si="15"/>
        <v>-4.9999999999999822</v>
      </c>
      <c r="U30" s="79">
        <f t="shared" si="15"/>
        <v>-4.9999999999999822</v>
      </c>
      <c r="V30" s="79">
        <f t="shared" si="15"/>
        <v>-4.9999999999999822</v>
      </c>
      <c r="W30" s="79">
        <f t="shared" si="16"/>
        <v>-4.9999999999999822</v>
      </c>
      <c r="X30" s="79">
        <f t="shared" si="16"/>
        <v>0</v>
      </c>
      <c r="Y30" s="79">
        <f t="shared" si="16"/>
        <v>0</v>
      </c>
      <c r="Z30" s="79">
        <f t="shared" si="16"/>
        <v>0</v>
      </c>
      <c r="AA30" s="79">
        <f t="shared" si="16"/>
        <v>0</v>
      </c>
      <c r="AB30" s="79">
        <f t="shared" si="16"/>
        <v>0</v>
      </c>
      <c r="AC30" s="79">
        <f t="shared" si="16"/>
        <v>0</v>
      </c>
      <c r="AD30" s="79">
        <f t="shared" si="16"/>
        <v>0</v>
      </c>
      <c r="AE30" s="79">
        <f t="shared" si="16"/>
        <v>0</v>
      </c>
      <c r="AF30" s="79">
        <f t="shared" si="16"/>
        <v>4.9999999999999822</v>
      </c>
      <c r="AG30" s="79">
        <f t="shared" si="17"/>
        <v>4.9999999999999822</v>
      </c>
      <c r="AH30" s="79">
        <f t="shared" si="17"/>
        <v>4.9999999999999822</v>
      </c>
      <c r="AI30" s="79">
        <f t="shared" si="17"/>
        <v>4.9999999999999822</v>
      </c>
      <c r="AJ30" s="79">
        <f t="shared" si="17"/>
        <v>4.9999999999999822</v>
      </c>
      <c r="AK30" s="79">
        <f t="shared" si="17"/>
        <v>4.9999999999999822</v>
      </c>
      <c r="AL30" s="79">
        <f t="shared" si="17"/>
        <v>4.9999999999999822</v>
      </c>
      <c r="AM30" s="79">
        <f t="shared" si="17"/>
        <v>4.9999999999999822</v>
      </c>
      <c r="AN30" s="79">
        <f t="shared" si="17"/>
        <v>4.9999999999999822</v>
      </c>
      <c r="AO30" s="79">
        <f t="shared" si="17"/>
        <v>9.9999999999999645</v>
      </c>
      <c r="AP30" s="79">
        <f t="shared" si="17"/>
        <v>9.9999999999999645</v>
      </c>
      <c r="AQ30" s="79">
        <f t="shared" si="18"/>
        <v>9.9999999999999645</v>
      </c>
      <c r="AR30" s="79">
        <f t="shared" si="18"/>
        <v>9.9999999999999645</v>
      </c>
      <c r="AS30" s="79">
        <f t="shared" si="18"/>
        <v>14.999999999999947</v>
      </c>
      <c r="AT30" s="79">
        <f t="shared" si="18"/>
        <v>14.999999999999947</v>
      </c>
      <c r="AU30" s="79">
        <f t="shared" si="18"/>
        <v>14.999999999999947</v>
      </c>
      <c r="AV30" s="79">
        <f t="shared" si="18"/>
        <v>14.999999999999947</v>
      </c>
      <c r="AW30" s="79">
        <f t="shared" si="18"/>
        <v>34.999999999999957</v>
      </c>
      <c r="AX30" s="79">
        <f t="shared" si="18"/>
        <v>34.999999999999957</v>
      </c>
      <c r="AY30" s="79">
        <f t="shared" si="18"/>
        <v>34.999999999999957</v>
      </c>
      <c r="AZ30" s="79">
        <f t="shared" si="18"/>
        <v>34.999999999999957</v>
      </c>
      <c r="BA30" s="79">
        <f t="shared" si="19"/>
        <v>34.999999999999957</v>
      </c>
      <c r="BB30" s="79">
        <f t="shared" si="19"/>
        <v>34.999999999999957</v>
      </c>
      <c r="BC30" s="79">
        <f t="shared" si="19"/>
        <v>34.999999999999957</v>
      </c>
      <c r="BD30" s="79">
        <f t="shared" si="19"/>
        <v>34.999999999999957</v>
      </c>
      <c r="BE30" s="79">
        <f t="shared" si="19"/>
        <v>34.999999999999957</v>
      </c>
      <c r="BF30" s="79">
        <f t="shared" si="19"/>
        <v>79.999999999999957</v>
      </c>
      <c r="BG30" s="79">
        <f t="shared" si="19"/>
        <v>84.999999999999943</v>
      </c>
      <c r="BH30" s="79">
        <f t="shared" si="19"/>
        <v>109.99999999999993</v>
      </c>
      <c r="BI30" s="79">
        <f t="shared" si="19"/>
        <v>109.99999999999993</v>
      </c>
      <c r="BJ30" s="79">
        <f t="shared" si="19"/>
        <v>119.99999999999989</v>
      </c>
      <c r="BK30" s="79">
        <f t="shared" si="19"/>
        <v>119.99999999999989</v>
      </c>
      <c r="BL30" s="79">
        <f t="shared" si="19"/>
        <v>139.99999999999991</v>
      </c>
      <c r="BM30" s="79">
        <f t="shared" si="19"/>
        <v>139.99999999999991</v>
      </c>
    </row>
    <row r="31" spans="1:65">
      <c r="A31">
        <f>Schedule!A31</f>
        <v>29</v>
      </c>
      <c r="B31" s="78">
        <f>Schedule!M31</f>
        <v>0.37152777777777773</v>
      </c>
      <c r="C31" s="79">
        <f t="shared" si="14"/>
        <v>-24.999999999999911</v>
      </c>
      <c r="D31" s="79">
        <f t="shared" si="14"/>
        <v>-24.999999999999911</v>
      </c>
      <c r="E31" s="79">
        <f t="shared" si="14"/>
        <v>-24.999999999999911</v>
      </c>
      <c r="F31" s="79">
        <f t="shared" si="14"/>
        <v>-24.999999999999911</v>
      </c>
      <c r="G31" s="79">
        <f t="shared" si="14"/>
        <v>-19.999999999999929</v>
      </c>
      <c r="H31" s="79">
        <f t="shared" si="14"/>
        <v>-19.999999999999929</v>
      </c>
      <c r="I31" s="79">
        <f t="shared" si="14"/>
        <v>-19.999999999999929</v>
      </c>
      <c r="J31" s="79">
        <f t="shared" si="14"/>
        <v>-19.999999999999929</v>
      </c>
      <c r="K31" s="79">
        <f t="shared" si="14"/>
        <v>-19.999999999999929</v>
      </c>
      <c r="L31" s="79">
        <f t="shared" si="14"/>
        <v>-19.999999999999929</v>
      </c>
      <c r="M31" s="79">
        <f t="shared" si="15"/>
        <v>-19.999999999999929</v>
      </c>
      <c r="N31" s="79">
        <f t="shared" si="15"/>
        <v>-9.9999999999999645</v>
      </c>
      <c r="O31" s="79">
        <f t="shared" si="15"/>
        <v>-9.9999999999999645</v>
      </c>
      <c r="P31" s="79">
        <f t="shared" si="15"/>
        <v>-9.9999999999999645</v>
      </c>
      <c r="Q31" s="79">
        <f t="shared" si="15"/>
        <v>-9.9999999999999645</v>
      </c>
      <c r="R31" s="79">
        <f t="shared" si="15"/>
        <v>-9.9999999999999645</v>
      </c>
      <c r="S31" s="79">
        <f t="shared" si="15"/>
        <v>-4.9999999999999822</v>
      </c>
      <c r="T31" s="79">
        <f t="shared" si="15"/>
        <v>-4.9999999999999822</v>
      </c>
      <c r="U31" s="79">
        <f t="shared" si="15"/>
        <v>-4.9999999999999822</v>
      </c>
      <c r="V31" s="79">
        <f t="shared" si="15"/>
        <v>-4.9999999999999822</v>
      </c>
      <c r="W31" s="79">
        <f t="shared" si="16"/>
        <v>-4.9999999999999822</v>
      </c>
      <c r="X31" s="79">
        <f t="shared" si="16"/>
        <v>0</v>
      </c>
      <c r="Y31" s="79">
        <f t="shared" si="16"/>
        <v>0</v>
      </c>
      <c r="Z31" s="79">
        <f t="shared" si="16"/>
        <v>0</v>
      </c>
      <c r="AA31" s="79">
        <f t="shared" si="16"/>
        <v>0</v>
      </c>
      <c r="AB31" s="79">
        <f t="shared" si="16"/>
        <v>0</v>
      </c>
      <c r="AC31" s="79">
        <f t="shared" si="16"/>
        <v>0</v>
      </c>
      <c r="AD31" s="79">
        <f t="shared" si="16"/>
        <v>0</v>
      </c>
      <c r="AE31" s="79">
        <f t="shared" si="16"/>
        <v>0</v>
      </c>
      <c r="AF31" s="79">
        <f t="shared" si="16"/>
        <v>4.9999999999999822</v>
      </c>
      <c r="AG31" s="79">
        <f t="shared" si="17"/>
        <v>4.9999999999999822</v>
      </c>
      <c r="AH31" s="79">
        <f t="shared" si="17"/>
        <v>4.9999999999999822</v>
      </c>
      <c r="AI31" s="79">
        <f t="shared" si="17"/>
        <v>4.9999999999999822</v>
      </c>
      <c r="AJ31" s="79">
        <f t="shared" si="17"/>
        <v>4.9999999999999822</v>
      </c>
      <c r="AK31" s="79">
        <f t="shared" si="17"/>
        <v>4.9999999999999822</v>
      </c>
      <c r="AL31" s="79">
        <f t="shared" si="17"/>
        <v>4.9999999999999822</v>
      </c>
      <c r="AM31" s="79">
        <f t="shared" si="17"/>
        <v>4.9999999999999822</v>
      </c>
      <c r="AN31" s="79">
        <f t="shared" si="17"/>
        <v>4.9999999999999822</v>
      </c>
      <c r="AO31" s="79">
        <f t="shared" si="17"/>
        <v>9.9999999999999645</v>
      </c>
      <c r="AP31" s="79">
        <f t="shared" si="17"/>
        <v>9.9999999999999645</v>
      </c>
      <c r="AQ31" s="79">
        <f t="shared" si="18"/>
        <v>9.9999999999999645</v>
      </c>
      <c r="AR31" s="79">
        <f t="shared" si="18"/>
        <v>9.9999999999999645</v>
      </c>
      <c r="AS31" s="79">
        <f t="shared" si="18"/>
        <v>14.999999999999947</v>
      </c>
      <c r="AT31" s="79">
        <f t="shared" si="18"/>
        <v>14.999999999999947</v>
      </c>
      <c r="AU31" s="79">
        <f t="shared" si="18"/>
        <v>14.999999999999947</v>
      </c>
      <c r="AV31" s="79">
        <f t="shared" si="18"/>
        <v>14.999999999999947</v>
      </c>
      <c r="AW31" s="79">
        <f t="shared" si="18"/>
        <v>34.999999999999957</v>
      </c>
      <c r="AX31" s="79">
        <f t="shared" si="18"/>
        <v>34.999999999999957</v>
      </c>
      <c r="AY31" s="79">
        <f t="shared" si="18"/>
        <v>34.999999999999957</v>
      </c>
      <c r="AZ31" s="79">
        <f t="shared" si="18"/>
        <v>34.999999999999957</v>
      </c>
      <c r="BA31" s="79">
        <f t="shared" si="19"/>
        <v>34.999999999999957</v>
      </c>
      <c r="BB31" s="79">
        <f t="shared" si="19"/>
        <v>34.999999999999957</v>
      </c>
      <c r="BC31" s="79">
        <f t="shared" si="19"/>
        <v>34.999999999999957</v>
      </c>
      <c r="BD31" s="79">
        <f t="shared" si="19"/>
        <v>34.999999999999957</v>
      </c>
      <c r="BE31" s="79">
        <f t="shared" si="19"/>
        <v>34.999999999999957</v>
      </c>
      <c r="BF31" s="79">
        <f t="shared" si="19"/>
        <v>79.999999999999957</v>
      </c>
      <c r="BG31" s="79">
        <f t="shared" si="19"/>
        <v>84.999999999999943</v>
      </c>
      <c r="BH31" s="79">
        <f t="shared" si="19"/>
        <v>109.99999999999993</v>
      </c>
      <c r="BI31" s="79">
        <f t="shared" si="19"/>
        <v>109.99999999999993</v>
      </c>
      <c r="BJ31" s="79">
        <f t="shared" si="19"/>
        <v>119.99999999999989</v>
      </c>
      <c r="BK31" s="79">
        <f t="shared" si="19"/>
        <v>119.99999999999989</v>
      </c>
      <c r="BL31" s="79">
        <f t="shared" si="19"/>
        <v>139.99999999999991</v>
      </c>
      <c r="BM31" s="79">
        <f t="shared" si="19"/>
        <v>139.99999999999991</v>
      </c>
    </row>
    <row r="32" spans="1:65">
      <c r="A32">
        <f>Schedule!A32</f>
        <v>30</v>
      </c>
      <c r="B32" s="78">
        <f>Schedule!M32</f>
        <v>0.37499999999999994</v>
      </c>
      <c r="C32" s="79">
        <f t="shared" si="14"/>
        <v>-29.999999999999893</v>
      </c>
      <c r="D32" s="79">
        <f t="shared" si="14"/>
        <v>-29.999999999999893</v>
      </c>
      <c r="E32" s="79">
        <f t="shared" si="14"/>
        <v>-29.999999999999893</v>
      </c>
      <c r="F32" s="79">
        <f t="shared" si="14"/>
        <v>-29.999999999999893</v>
      </c>
      <c r="G32" s="79">
        <f t="shared" si="14"/>
        <v>-24.999999999999911</v>
      </c>
      <c r="H32" s="79">
        <f t="shared" si="14"/>
        <v>-24.999999999999911</v>
      </c>
      <c r="I32" s="79">
        <f t="shared" si="14"/>
        <v>-24.999999999999911</v>
      </c>
      <c r="J32" s="79">
        <f t="shared" si="14"/>
        <v>-24.999999999999911</v>
      </c>
      <c r="K32" s="79">
        <f t="shared" si="14"/>
        <v>-24.999999999999911</v>
      </c>
      <c r="L32" s="79">
        <f t="shared" si="14"/>
        <v>-24.999999999999911</v>
      </c>
      <c r="M32" s="79">
        <f t="shared" si="15"/>
        <v>-24.999999999999911</v>
      </c>
      <c r="N32" s="79">
        <f t="shared" si="15"/>
        <v>-14.999999999999947</v>
      </c>
      <c r="O32" s="79">
        <f t="shared" si="15"/>
        <v>-14.999999999999947</v>
      </c>
      <c r="P32" s="79">
        <f t="shared" si="15"/>
        <v>-14.999999999999947</v>
      </c>
      <c r="Q32" s="79">
        <f t="shared" si="15"/>
        <v>-14.999999999999947</v>
      </c>
      <c r="R32" s="79">
        <f t="shared" si="15"/>
        <v>-14.999999999999947</v>
      </c>
      <c r="S32" s="79">
        <f t="shared" si="15"/>
        <v>-9.9999999999999645</v>
      </c>
      <c r="T32" s="79">
        <f t="shared" si="15"/>
        <v>-9.9999999999999645</v>
      </c>
      <c r="U32" s="79">
        <f t="shared" si="15"/>
        <v>-9.9999999999999645</v>
      </c>
      <c r="V32" s="79">
        <f t="shared" si="15"/>
        <v>-9.9999999999999645</v>
      </c>
      <c r="W32" s="79">
        <f t="shared" si="16"/>
        <v>-9.9999999999999645</v>
      </c>
      <c r="X32" s="79">
        <f t="shared" si="16"/>
        <v>-4.9999999999999822</v>
      </c>
      <c r="Y32" s="79">
        <f t="shared" si="16"/>
        <v>-4.9999999999999822</v>
      </c>
      <c r="Z32" s="79">
        <f t="shared" si="16"/>
        <v>-4.9999999999999822</v>
      </c>
      <c r="AA32" s="79">
        <f t="shared" si="16"/>
        <v>-4.9999999999999822</v>
      </c>
      <c r="AB32" s="79">
        <f t="shared" si="16"/>
        <v>-4.9999999999999822</v>
      </c>
      <c r="AC32" s="79">
        <f t="shared" si="16"/>
        <v>-4.9999999999999822</v>
      </c>
      <c r="AD32" s="79">
        <f t="shared" si="16"/>
        <v>-4.9999999999999822</v>
      </c>
      <c r="AE32" s="79">
        <f t="shared" si="16"/>
        <v>-4.9999999999999822</v>
      </c>
      <c r="AF32" s="79">
        <f t="shared" si="16"/>
        <v>0</v>
      </c>
      <c r="AG32" s="79">
        <f t="shared" si="17"/>
        <v>0</v>
      </c>
      <c r="AH32" s="79">
        <f t="shared" si="17"/>
        <v>0</v>
      </c>
      <c r="AI32" s="79">
        <f t="shared" si="17"/>
        <v>0</v>
      </c>
      <c r="AJ32" s="79">
        <f t="shared" si="17"/>
        <v>0</v>
      </c>
      <c r="AK32" s="79">
        <f t="shared" si="17"/>
        <v>0</v>
      </c>
      <c r="AL32" s="79">
        <f t="shared" si="17"/>
        <v>0</v>
      </c>
      <c r="AM32" s="79">
        <f t="shared" si="17"/>
        <v>0</v>
      </c>
      <c r="AN32" s="79">
        <f t="shared" si="17"/>
        <v>0</v>
      </c>
      <c r="AO32" s="79">
        <f t="shared" si="17"/>
        <v>4.9999999999999822</v>
      </c>
      <c r="AP32" s="79">
        <f t="shared" si="17"/>
        <v>4.9999999999999822</v>
      </c>
      <c r="AQ32" s="79">
        <f t="shared" si="18"/>
        <v>4.9999999999999822</v>
      </c>
      <c r="AR32" s="79">
        <f t="shared" si="18"/>
        <v>4.9999999999999822</v>
      </c>
      <c r="AS32" s="79">
        <f t="shared" si="18"/>
        <v>9.9999999999999645</v>
      </c>
      <c r="AT32" s="79">
        <f t="shared" si="18"/>
        <v>9.9999999999999645</v>
      </c>
      <c r="AU32" s="79">
        <f t="shared" si="18"/>
        <v>9.9999999999999645</v>
      </c>
      <c r="AV32" s="79">
        <f t="shared" si="18"/>
        <v>9.9999999999999645</v>
      </c>
      <c r="AW32" s="79">
        <f t="shared" si="18"/>
        <v>29.999999999999972</v>
      </c>
      <c r="AX32" s="79">
        <f t="shared" si="18"/>
        <v>29.999999999999972</v>
      </c>
      <c r="AY32" s="79">
        <f t="shared" si="18"/>
        <v>29.999999999999972</v>
      </c>
      <c r="AZ32" s="79">
        <f t="shared" si="18"/>
        <v>29.999999999999972</v>
      </c>
      <c r="BA32" s="79">
        <f t="shared" si="19"/>
        <v>29.999999999999972</v>
      </c>
      <c r="BB32" s="79">
        <f t="shared" si="19"/>
        <v>29.999999999999972</v>
      </c>
      <c r="BC32" s="79">
        <f t="shared" si="19"/>
        <v>29.999999999999972</v>
      </c>
      <c r="BD32" s="79">
        <f t="shared" si="19"/>
        <v>29.999999999999972</v>
      </c>
      <c r="BE32" s="79">
        <f t="shared" si="19"/>
        <v>29.999999999999972</v>
      </c>
      <c r="BF32" s="79">
        <f t="shared" si="19"/>
        <v>74.999999999999972</v>
      </c>
      <c r="BG32" s="79">
        <f t="shared" si="19"/>
        <v>79.999999999999957</v>
      </c>
      <c r="BH32" s="79">
        <f t="shared" si="19"/>
        <v>104.99999999999994</v>
      </c>
      <c r="BI32" s="79">
        <f t="shared" si="19"/>
        <v>104.99999999999994</v>
      </c>
      <c r="BJ32" s="79">
        <f t="shared" si="19"/>
        <v>114.99999999999991</v>
      </c>
      <c r="BK32" s="79">
        <f t="shared" si="19"/>
        <v>114.99999999999991</v>
      </c>
      <c r="BL32" s="79">
        <f t="shared" si="19"/>
        <v>134.99999999999991</v>
      </c>
      <c r="BM32" s="79">
        <f t="shared" si="19"/>
        <v>134.99999999999991</v>
      </c>
    </row>
    <row r="33" spans="1:65">
      <c r="A33">
        <f>Schedule!A33</f>
        <v>31</v>
      </c>
      <c r="B33" s="78">
        <f>Schedule!M33</f>
        <v>0.37499999999999994</v>
      </c>
      <c r="C33" s="79">
        <f t="shared" ref="C33:L42" si="20">60*24*(VLOOKUP(C$2,current_schedule,2,FALSE)-VLOOKUP($A33,current_schedule,2,FALSE))</f>
        <v>-29.999999999999893</v>
      </c>
      <c r="D33" s="79">
        <f t="shared" si="20"/>
        <v>-29.999999999999893</v>
      </c>
      <c r="E33" s="79">
        <f t="shared" si="20"/>
        <v>-29.999999999999893</v>
      </c>
      <c r="F33" s="79">
        <f t="shared" si="20"/>
        <v>-29.999999999999893</v>
      </c>
      <c r="G33" s="79">
        <f t="shared" si="20"/>
        <v>-24.999999999999911</v>
      </c>
      <c r="H33" s="79">
        <f t="shared" si="20"/>
        <v>-24.999999999999911</v>
      </c>
      <c r="I33" s="79">
        <f t="shared" si="20"/>
        <v>-24.999999999999911</v>
      </c>
      <c r="J33" s="79">
        <f t="shared" si="20"/>
        <v>-24.999999999999911</v>
      </c>
      <c r="K33" s="79">
        <f t="shared" si="20"/>
        <v>-24.999999999999911</v>
      </c>
      <c r="L33" s="79">
        <f t="shared" si="20"/>
        <v>-24.999999999999911</v>
      </c>
      <c r="M33" s="79">
        <f t="shared" ref="M33:V42" si="21">60*24*(VLOOKUP(M$2,current_schedule,2,FALSE)-VLOOKUP($A33,current_schedule,2,FALSE))</f>
        <v>-24.999999999999911</v>
      </c>
      <c r="N33" s="79">
        <f t="shared" si="21"/>
        <v>-14.999999999999947</v>
      </c>
      <c r="O33" s="79">
        <f t="shared" si="21"/>
        <v>-14.999999999999947</v>
      </c>
      <c r="P33" s="79">
        <f t="shared" si="21"/>
        <v>-14.999999999999947</v>
      </c>
      <c r="Q33" s="79">
        <f t="shared" si="21"/>
        <v>-14.999999999999947</v>
      </c>
      <c r="R33" s="79">
        <f t="shared" si="21"/>
        <v>-14.999999999999947</v>
      </c>
      <c r="S33" s="79">
        <f t="shared" si="21"/>
        <v>-9.9999999999999645</v>
      </c>
      <c r="T33" s="79">
        <f t="shared" si="21"/>
        <v>-9.9999999999999645</v>
      </c>
      <c r="U33" s="79">
        <f t="shared" si="21"/>
        <v>-9.9999999999999645</v>
      </c>
      <c r="V33" s="79">
        <f t="shared" si="21"/>
        <v>-9.9999999999999645</v>
      </c>
      <c r="W33" s="79">
        <f t="shared" ref="W33:AF42" si="22">60*24*(VLOOKUP(W$2,current_schedule,2,FALSE)-VLOOKUP($A33,current_schedule,2,FALSE))</f>
        <v>-9.9999999999999645</v>
      </c>
      <c r="X33" s="79">
        <f t="shared" si="22"/>
        <v>-4.9999999999999822</v>
      </c>
      <c r="Y33" s="79">
        <f t="shared" si="22"/>
        <v>-4.9999999999999822</v>
      </c>
      <c r="Z33" s="79">
        <f t="shared" si="22"/>
        <v>-4.9999999999999822</v>
      </c>
      <c r="AA33" s="79">
        <f t="shared" si="22"/>
        <v>-4.9999999999999822</v>
      </c>
      <c r="AB33" s="79">
        <f t="shared" si="22"/>
        <v>-4.9999999999999822</v>
      </c>
      <c r="AC33" s="79">
        <f t="shared" si="22"/>
        <v>-4.9999999999999822</v>
      </c>
      <c r="AD33" s="79">
        <f t="shared" si="22"/>
        <v>-4.9999999999999822</v>
      </c>
      <c r="AE33" s="79">
        <f t="shared" si="22"/>
        <v>-4.9999999999999822</v>
      </c>
      <c r="AF33" s="79">
        <f t="shared" si="22"/>
        <v>0</v>
      </c>
      <c r="AG33" s="79">
        <f t="shared" ref="AG33:AP42" si="23">60*24*(VLOOKUP(AG$2,current_schedule,2,FALSE)-VLOOKUP($A33,current_schedule,2,FALSE))</f>
        <v>0</v>
      </c>
      <c r="AH33" s="79">
        <f t="shared" si="23"/>
        <v>0</v>
      </c>
      <c r="AI33" s="79">
        <f t="shared" si="23"/>
        <v>0</v>
      </c>
      <c r="AJ33" s="79">
        <f t="shared" si="23"/>
        <v>0</v>
      </c>
      <c r="AK33" s="79">
        <f t="shared" si="23"/>
        <v>0</v>
      </c>
      <c r="AL33" s="79">
        <f t="shared" si="23"/>
        <v>0</v>
      </c>
      <c r="AM33" s="79">
        <f t="shared" si="23"/>
        <v>0</v>
      </c>
      <c r="AN33" s="79">
        <f t="shared" si="23"/>
        <v>0</v>
      </c>
      <c r="AO33" s="79">
        <f t="shared" si="23"/>
        <v>4.9999999999999822</v>
      </c>
      <c r="AP33" s="79">
        <f t="shared" si="23"/>
        <v>4.9999999999999822</v>
      </c>
      <c r="AQ33" s="79">
        <f t="shared" ref="AQ33:AZ42" si="24">60*24*(VLOOKUP(AQ$2,current_schedule,2,FALSE)-VLOOKUP($A33,current_schedule,2,FALSE))</f>
        <v>4.9999999999999822</v>
      </c>
      <c r="AR33" s="79">
        <f t="shared" si="24"/>
        <v>4.9999999999999822</v>
      </c>
      <c r="AS33" s="79">
        <f t="shared" si="24"/>
        <v>9.9999999999999645</v>
      </c>
      <c r="AT33" s="79">
        <f t="shared" si="24"/>
        <v>9.9999999999999645</v>
      </c>
      <c r="AU33" s="79">
        <f t="shared" si="24"/>
        <v>9.9999999999999645</v>
      </c>
      <c r="AV33" s="79">
        <f t="shared" si="24"/>
        <v>9.9999999999999645</v>
      </c>
      <c r="AW33" s="79">
        <f t="shared" si="24"/>
        <v>29.999999999999972</v>
      </c>
      <c r="AX33" s="79">
        <f t="shared" si="24"/>
        <v>29.999999999999972</v>
      </c>
      <c r="AY33" s="79">
        <f t="shared" si="24"/>
        <v>29.999999999999972</v>
      </c>
      <c r="AZ33" s="79">
        <f t="shared" si="24"/>
        <v>29.999999999999972</v>
      </c>
      <c r="BA33" s="79">
        <f t="shared" ref="BA33:BM42" si="25">60*24*(VLOOKUP(BA$2,current_schedule,2,FALSE)-VLOOKUP($A33,current_schedule,2,FALSE))</f>
        <v>29.999999999999972</v>
      </c>
      <c r="BB33" s="79">
        <f t="shared" si="25"/>
        <v>29.999999999999972</v>
      </c>
      <c r="BC33" s="79">
        <f t="shared" si="25"/>
        <v>29.999999999999972</v>
      </c>
      <c r="BD33" s="79">
        <f t="shared" si="25"/>
        <v>29.999999999999972</v>
      </c>
      <c r="BE33" s="79">
        <f t="shared" si="25"/>
        <v>29.999999999999972</v>
      </c>
      <c r="BF33" s="79">
        <f t="shared" si="25"/>
        <v>74.999999999999972</v>
      </c>
      <c r="BG33" s="79">
        <f t="shared" si="25"/>
        <v>79.999999999999957</v>
      </c>
      <c r="BH33" s="79">
        <f t="shared" si="25"/>
        <v>104.99999999999994</v>
      </c>
      <c r="BI33" s="79">
        <f t="shared" si="25"/>
        <v>104.99999999999994</v>
      </c>
      <c r="BJ33" s="79">
        <f t="shared" si="25"/>
        <v>114.99999999999991</v>
      </c>
      <c r="BK33" s="79">
        <f t="shared" si="25"/>
        <v>114.99999999999991</v>
      </c>
      <c r="BL33" s="79">
        <f t="shared" si="25"/>
        <v>134.99999999999991</v>
      </c>
      <c r="BM33" s="79">
        <f t="shared" si="25"/>
        <v>134.99999999999991</v>
      </c>
    </row>
    <row r="34" spans="1:65">
      <c r="A34">
        <f>Schedule!A34</f>
        <v>32</v>
      </c>
      <c r="B34" s="78">
        <f>Schedule!M34</f>
        <v>0.37499999999999994</v>
      </c>
      <c r="C34" s="79">
        <f t="shared" si="20"/>
        <v>-29.999999999999893</v>
      </c>
      <c r="D34" s="79">
        <f t="shared" si="20"/>
        <v>-29.999999999999893</v>
      </c>
      <c r="E34" s="79">
        <f t="shared" si="20"/>
        <v>-29.999999999999893</v>
      </c>
      <c r="F34" s="79">
        <f t="shared" si="20"/>
        <v>-29.999999999999893</v>
      </c>
      <c r="G34" s="79">
        <f t="shared" si="20"/>
        <v>-24.999999999999911</v>
      </c>
      <c r="H34" s="79">
        <f t="shared" si="20"/>
        <v>-24.999999999999911</v>
      </c>
      <c r="I34" s="79">
        <f t="shared" si="20"/>
        <v>-24.999999999999911</v>
      </c>
      <c r="J34" s="79">
        <f t="shared" si="20"/>
        <v>-24.999999999999911</v>
      </c>
      <c r="K34" s="79">
        <f t="shared" si="20"/>
        <v>-24.999999999999911</v>
      </c>
      <c r="L34" s="79">
        <f t="shared" si="20"/>
        <v>-24.999999999999911</v>
      </c>
      <c r="M34" s="79">
        <f t="shared" si="21"/>
        <v>-24.999999999999911</v>
      </c>
      <c r="N34" s="79">
        <f t="shared" si="21"/>
        <v>-14.999999999999947</v>
      </c>
      <c r="O34" s="79">
        <f t="shared" si="21"/>
        <v>-14.999999999999947</v>
      </c>
      <c r="P34" s="79">
        <f t="shared" si="21"/>
        <v>-14.999999999999947</v>
      </c>
      <c r="Q34" s="79">
        <f t="shared" si="21"/>
        <v>-14.999999999999947</v>
      </c>
      <c r="R34" s="79">
        <f t="shared" si="21"/>
        <v>-14.999999999999947</v>
      </c>
      <c r="S34" s="79">
        <f t="shared" si="21"/>
        <v>-9.9999999999999645</v>
      </c>
      <c r="T34" s="79">
        <f t="shared" si="21"/>
        <v>-9.9999999999999645</v>
      </c>
      <c r="U34" s="79">
        <f t="shared" si="21"/>
        <v>-9.9999999999999645</v>
      </c>
      <c r="V34" s="79">
        <f t="shared" si="21"/>
        <v>-9.9999999999999645</v>
      </c>
      <c r="W34" s="79">
        <f t="shared" si="22"/>
        <v>-9.9999999999999645</v>
      </c>
      <c r="X34" s="79">
        <f t="shared" si="22"/>
        <v>-4.9999999999999822</v>
      </c>
      <c r="Y34" s="79">
        <f t="shared" si="22"/>
        <v>-4.9999999999999822</v>
      </c>
      <c r="Z34" s="79">
        <f t="shared" si="22"/>
        <v>-4.9999999999999822</v>
      </c>
      <c r="AA34" s="79">
        <f t="shared" si="22"/>
        <v>-4.9999999999999822</v>
      </c>
      <c r="AB34" s="79">
        <f t="shared" si="22"/>
        <v>-4.9999999999999822</v>
      </c>
      <c r="AC34" s="79">
        <f t="shared" si="22"/>
        <v>-4.9999999999999822</v>
      </c>
      <c r="AD34" s="79">
        <f t="shared" si="22"/>
        <v>-4.9999999999999822</v>
      </c>
      <c r="AE34" s="79">
        <f t="shared" si="22"/>
        <v>-4.9999999999999822</v>
      </c>
      <c r="AF34" s="79">
        <f t="shared" si="22"/>
        <v>0</v>
      </c>
      <c r="AG34" s="79">
        <f t="shared" si="23"/>
        <v>0</v>
      </c>
      <c r="AH34" s="79">
        <f t="shared" si="23"/>
        <v>0</v>
      </c>
      <c r="AI34" s="79">
        <f t="shared" si="23"/>
        <v>0</v>
      </c>
      <c r="AJ34" s="79">
        <f t="shared" si="23"/>
        <v>0</v>
      </c>
      <c r="AK34" s="79">
        <f t="shared" si="23"/>
        <v>0</v>
      </c>
      <c r="AL34" s="79">
        <f t="shared" si="23"/>
        <v>0</v>
      </c>
      <c r="AM34" s="79">
        <f t="shared" si="23"/>
        <v>0</v>
      </c>
      <c r="AN34" s="79">
        <f t="shared" si="23"/>
        <v>0</v>
      </c>
      <c r="AO34" s="79">
        <f t="shared" si="23"/>
        <v>4.9999999999999822</v>
      </c>
      <c r="AP34" s="79">
        <f t="shared" si="23"/>
        <v>4.9999999999999822</v>
      </c>
      <c r="AQ34" s="79">
        <f t="shared" si="24"/>
        <v>4.9999999999999822</v>
      </c>
      <c r="AR34" s="79">
        <f t="shared" si="24"/>
        <v>4.9999999999999822</v>
      </c>
      <c r="AS34" s="79">
        <f t="shared" si="24"/>
        <v>9.9999999999999645</v>
      </c>
      <c r="AT34" s="79">
        <f t="shared" si="24"/>
        <v>9.9999999999999645</v>
      </c>
      <c r="AU34" s="79">
        <f t="shared" si="24"/>
        <v>9.9999999999999645</v>
      </c>
      <c r="AV34" s="79">
        <f t="shared" si="24"/>
        <v>9.9999999999999645</v>
      </c>
      <c r="AW34" s="79">
        <f t="shared" si="24"/>
        <v>29.999999999999972</v>
      </c>
      <c r="AX34" s="79">
        <f t="shared" si="24"/>
        <v>29.999999999999972</v>
      </c>
      <c r="AY34" s="79">
        <f t="shared" si="24"/>
        <v>29.999999999999972</v>
      </c>
      <c r="AZ34" s="79">
        <f t="shared" si="24"/>
        <v>29.999999999999972</v>
      </c>
      <c r="BA34" s="79">
        <f t="shared" si="25"/>
        <v>29.999999999999972</v>
      </c>
      <c r="BB34" s="79">
        <f t="shared" si="25"/>
        <v>29.999999999999972</v>
      </c>
      <c r="BC34" s="79">
        <f t="shared" si="25"/>
        <v>29.999999999999972</v>
      </c>
      <c r="BD34" s="79">
        <f t="shared" si="25"/>
        <v>29.999999999999972</v>
      </c>
      <c r="BE34" s="79">
        <f t="shared" si="25"/>
        <v>29.999999999999972</v>
      </c>
      <c r="BF34" s="79">
        <f t="shared" si="25"/>
        <v>74.999999999999972</v>
      </c>
      <c r="BG34" s="79">
        <f t="shared" si="25"/>
        <v>79.999999999999957</v>
      </c>
      <c r="BH34" s="79">
        <f t="shared" si="25"/>
        <v>104.99999999999994</v>
      </c>
      <c r="BI34" s="79">
        <f t="shared" si="25"/>
        <v>104.99999999999994</v>
      </c>
      <c r="BJ34" s="79">
        <f t="shared" si="25"/>
        <v>114.99999999999991</v>
      </c>
      <c r="BK34" s="79">
        <f t="shared" si="25"/>
        <v>114.99999999999991</v>
      </c>
      <c r="BL34" s="79">
        <f t="shared" si="25"/>
        <v>134.99999999999991</v>
      </c>
      <c r="BM34" s="79">
        <f t="shared" si="25"/>
        <v>134.99999999999991</v>
      </c>
    </row>
    <row r="35" spans="1:65">
      <c r="A35">
        <f>Schedule!A35</f>
        <v>33</v>
      </c>
      <c r="B35" s="78">
        <f>Schedule!M35</f>
        <v>0.37499999999999994</v>
      </c>
      <c r="C35" s="79">
        <f t="shared" si="20"/>
        <v>-29.999999999999893</v>
      </c>
      <c r="D35" s="79">
        <f t="shared" si="20"/>
        <v>-29.999999999999893</v>
      </c>
      <c r="E35" s="79">
        <f t="shared" si="20"/>
        <v>-29.999999999999893</v>
      </c>
      <c r="F35" s="79">
        <f t="shared" si="20"/>
        <v>-29.999999999999893</v>
      </c>
      <c r="G35" s="79">
        <f t="shared" si="20"/>
        <v>-24.999999999999911</v>
      </c>
      <c r="H35" s="79">
        <f t="shared" si="20"/>
        <v>-24.999999999999911</v>
      </c>
      <c r="I35" s="79">
        <f t="shared" si="20"/>
        <v>-24.999999999999911</v>
      </c>
      <c r="J35" s="79">
        <f t="shared" si="20"/>
        <v>-24.999999999999911</v>
      </c>
      <c r="K35" s="79">
        <f t="shared" si="20"/>
        <v>-24.999999999999911</v>
      </c>
      <c r="L35" s="79">
        <f t="shared" si="20"/>
        <v>-24.999999999999911</v>
      </c>
      <c r="M35" s="79">
        <f t="shared" si="21"/>
        <v>-24.999999999999911</v>
      </c>
      <c r="N35" s="79">
        <f t="shared" si="21"/>
        <v>-14.999999999999947</v>
      </c>
      <c r="O35" s="79">
        <f t="shared" si="21"/>
        <v>-14.999999999999947</v>
      </c>
      <c r="P35" s="79">
        <f t="shared" si="21"/>
        <v>-14.999999999999947</v>
      </c>
      <c r="Q35" s="79">
        <f t="shared" si="21"/>
        <v>-14.999999999999947</v>
      </c>
      <c r="R35" s="79">
        <f t="shared" si="21"/>
        <v>-14.999999999999947</v>
      </c>
      <c r="S35" s="79">
        <f t="shared" si="21"/>
        <v>-9.9999999999999645</v>
      </c>
      <c r="T35" s="79">
        <f t="shared" si="21"/>
        <v>-9.9999999999999645</v>
      </c>
      <c r="U35" s="79">
        <f t="shared" si="21"/>
        <v>-9.9999999999999645</v>
      </c>
      <c r="V35" s="79">
        <f t="shared" si="21"/>
        <v>-9.9999999999999645</v>
      </c>
      <c r="W35" s="79">
        <f t="shared" si="22"/>
        <v>-9.9999999999999645</v>
      </c>
      <c r="X35" s="79">
        <f t="shared" si="22"/>
        <v>-4.9999999999999822</v>
      </c>
      <c r="Y35" s="79">
        <f t="shared" si="22"/>
        <v>-4.9999999999999822</v>
      </c>
      <c r="Z35" s="79">
        <f t="shared" si="22"/>
        <v>-4.9999999999999822</v>
      </c>
      <c r="AA35" s="79">
        <f t="shared" si="22"/>
        <v>-4.9999999999999822</v>
      </c>
      <c r="AB35" s="79">
        <f t="shared" si="22"/>
        <v>-4.9999999999999822</v>
      </c>
      <c r="AC35" s="79">
        <f t="shared" si="22"/>
        <v>-4.9999999999999822</v>
      </c>
      <c r="AD35" s="79">
        <f t="shared" si="22"/>
        <v>-4.9999999999999822</v>
      </c>
      <c r="AE35" s="79">
        <f t="shared" si="22"/>
        <v>-4.9999999999999822</v>
      </c>
      <c r="AF35" s="79">
        <f t="shared" si="22"/>
        <v>0</v>
      </c>
      <c r="AG35" s="79">
        <f t="shared" si="23"/>
        <v>0</v>
      </c>
      <c r="AH35" s="79">
        <f t="shared" si="23"/>
        <v>0</v>
      </c>
      <c r="AI35" s="79">
        <f t="shared" si="23"/>
        <v>0</v>
      </c>
      <c r="AJ35" s="79">
        <f t="shared" si="23"/>
        <v>0</v>
      </c>
      <c r="AK35" s="79">
        <f t="shared" si="23"/>
        <v>0</v>
      </c>
      <c r="AL35" s="79">
        <f t="shared" si="23"/>
        <v>0</v>
      </c>
      <c r="AM35" s="79">
        <f t="shared" si="23"/>
        <v>0</v>
      </c>
      <c r="AN35" s="79">
        <f t="shared" si="23"/>
        <v>0</v>
      </c>
      <c r="AO35" s="79">
        <f t="shared" si="23"/>
        <v>4.9999999999999822</v>
      </c>
      <c r="AP35" s="79">
        <f t="shared" si="23"/>
        <v>4.9999999999999822</v>
      </c>
      <c r="AQ35" s="79">
        <f t="shared" si="24"/>
        <v>4.9999999999999822</v>
      </c>
      <c r="AR35" s="79">
        <f t="shared" si="24"/>
        <v>4.9999999999999822</v>
      </c>
      <c r="AS35" s="79">
        <f t="shared" si="24"/>
        <v>9.9999999999999645</v>
      </c>
      <c r="AT35" s="79">
        <f t="shared" si="24"/>
        <v>9.9999999999999645</v>
      </c>
      <c r="AU35" s="79">
        <f t="shared" si="24"/>
        <v>9.9999999999999645</v>
      </c>
      <c r="AV35" s="79">
        <f t="shared" si="24"/>
        <v>9.9999999999999645</v>
      </c>
      <c r="AW35" s="79">
        <f t="shared" si="24"/>
        <v>29.999999999999972</v>
      </c>
      <c r="AX35" s="79">
        <f t="shared" si="24"/>
        <v>29.999999999999972</v>
      </c>
      <c r="AY35" s="79">
        <f t="shared" si="24"/>
        <v>29.999999999999972</v>
      </c>
      <c r="AZ35" s="79">
        <f t="shared" si="24"/>
        <v>29.999999999999972</v>
      </c>
      <c r="BA35" s="79">
        <f t="shared" si="25"/>
        <v>29.999999999999972</v>
      </c>
      <c r="BB35" s="79">
        <f t="shared" si="25"/>
        <v>29.999999999999972</v>
      </c>
      <c r="BC35" s="79">
        <f t="shared" si="25"/>
        <v>29.999999999999972</v>
      </c>
      <c r="BD35" s="79">
        <f t="shared" si="25"/>
        <v>29.999999999999972</v>
      </c>
      <c r="BE35" s="79">
        <f t="shared" si="25"/>
        <v>29.999999999999972</v>
      </c>
      <c r="BF35" s="79">
        <f t="shared" si="25"/>
        <v>74.999999999999972</v>
      </c>
      <c r="BG35" s="79">
        <f t="shared" si="25"/>
        <v>79.999999999999957</v>
      </c>
      <c r="BH35" s="79">
        <f t="shared" si="25"/>
        <v>104.99999999999994</v>
      </c>
      <c r="BI35" s="79">
        <f t="shared" si="25"/>
        <v>104.99999999999994</v>
      </c>
      <c r="BJ35" s="79">
        <f t="shared" si="25"/>
        <v>114.99999999999991</v>
      </c>
      <c r="BK35" s="79">
        <f t="shared" si="25"/>
        <v>114.99999999999991</v>
      </c>
      <c r="BL35" s="79">
        <f t="shared" si="25"/>
        <v>134.99999999999991</v>
      </c>
      <c r="BM35" s="79">
        <f t="shared" si="25"/>
        <v>134.99999999999991</v>
      </c>
    </row>
    <row r="36" spans="1:65">
      <c r="A36">
        <f>Schedule!A36</f>
        <v>34</v>
      </c>
      <c r="B36" s="78">
        <f>Schedule!M36</f>
        <v>0.37499999999999994</v>
      </c>
      <c r="C36" s="79">
        <f t="shared" si="20"/>
        <v>-29.999999999999893</v>
      </c>
      <c r="D36" s="79">
        <f t="shared" si="20"/>
        <v>-29.999999999999893</v>
      </c>
      <c r="E36" s="79">
        <f t="shared" si="20"/>
        <v>-29.999999999999893</v>
      </c>
      <c r="F36" s="79">
        <f t="shared" si="20"/>
        <v>-29.999999999999893</v>
      </c>
      <c r="G36" s="79">
        <f t="shared" si="20"/>
        <v>-24.999999999999911</v>
      </c>
      <c r="H36" s="79">
        <f t="shared" si="20"/>
        <v>-24.999999999999911</v>
      </c>
      <c r="I36" s="79">
        <f t="shared" si="20"/>
        <v>-24.999999999999911</v>
      </c>
      <c r="J36" s="79">
        <f t="shared" si="20"/>
        <v>-24.999999999999911</v>
      </c>
      <c r="K36" s="79">
        <f t="shared" si="20"/>
        <v>-24.999999999999911</v>
      </c>
      <c r="L36" s="79">
        <f t="shared" si="20"/>
        <v>-24.999999999999911</v>
      </c>
      <c r="M36" s="79">
        <f t="shared" si="21"/>
        <v>-24.999999999999911</v>
      </c>
      <c r="N36" s="79">
        <f t="shared" si="21"/>
        <v>-14.999999999999947</v>
      </c>
      <c r="O36" s="79">
        <f t="shared" si="21"/>
        <v>-14.999999999999947</v>
      </c>
      <c r="P36" s="79">
        <f t="shared" si="21"/>
        <v>-14.999999999999947</v>
      </c>
      <c r="Q36" s="79">
        <f t="shared" si="21"/>
        <v>-14.999999999999947</v>
      </c>
      <c r="R36" s="79">
        <f t="shared" si="21"/>
        <v>-14.999999999999947</v>
      </c>
      <c r="S36" s="79">
        <f t="shared" si="21"/>
        <v>-9.9999999999999645</v>
      </c>
      <c r="T36" s="79">
        <f t="shared" si="21"/>
        <v>-9.9999999999999645</v>
      </c>
      <c r="U36" s="79">
        <f t="shared" si="21"/>
        <v>-9.9999999999999645</v>
      </c>
      <c r="V36" s="79">
        <f t="shared" si="21"/>
        <v>-9.9999999999999645</v>
      </c>
      <c r="W36" s="79">
        <f t="shared" si="22"/>
        <v>-9.9999999999999645</v>
      </c>
      <c r="X36" s="79">
        <f t="shared" si="22"/>
        <v>-4.9999999999999822</v>
      </c>
      <c r="Y36" s="79">
        <f t="shared" si="22"/>
        <v>-4.9999999999999822</v>
      </c>
      <c r="Z36" s="79">
        <f t="shared" si="22"/>
        <v>-4.9999999999999822</v>
      </c>
      <c r="AA36" s="79">
        <f t="shared" si="22"/>
        <v>-4.9999999999999822</v>
      </c>
      <c r="AB36" s="79">
        <f t="shared" si="22"/>
        <v>-4.9999999999999822</v>
      </c>
      <c r="AC36" s="79">
        <f t="shared" si="22"/>
        <v>-4.9999999999999822</v>
      </c>
      <c r="AD36" s="79">
        <f t="shared" si="22"/>
        <v>-4.9999999999999822</v>
      </c>
      <c r="AE36" s="79">
        <f t="shared" si="22"/>
        <v>-4.9999999999999822</v>
      </c>
      <c r="AF36" s="79">
        <f t="shared" si="22"/>
        <v>0</v>
      </c>
      <c r="AG36" s="79">
        <f t="shared" si="23"/>
        <v>0</v>
      </c>
      <c r="AH36" s="79">
        <f t="shared" si="23"/>
        <v>0</v>
      </c>
      <c r="AI36" s="79">
        <f t="shared" si="23"/>
        <v>0</v>
      </c>
      <c r="AJ36" s="79">
        <f t="shared" si="23"/>
        <v>0</v>
      </c>
      <c r="AK36" s="79">
        <f t="shared" si="23"/>
        <v>0</v>
      </c>
      <c r="AL36" s="79">
        <f t="shared" si="23"/>
        <v>0</v>
      </c>
      <c r="AM36" s="79">
        <f t="shared" si="23"/>
        <v>0</v>
      </c>
      <c r="AN36" s="79">
        <f t="shared" si="23"/>
        <v>0</v>
      </c>
      <c r="AO36" s="79">
        <f t="shared" si="23"/>
        <v>4.9999999999999822</v>
      </c>
      <c r="AP36" s="79">
        <f t="shared" si="23"/>
        <v>4.9999999999999822</v>
      </c>
      <c r="AQ36" s="79">
        <f t="shared" si="24"/>
        <v>4.9999999999999822</v>
      </c>
      <c r="AR36" s="79">
        <f t="shared" si="24"/>
        <v>4.9999999999999822</v>
      </c>
      <c r="AS36" s="79">
        <f t="shared" si="24"/>
        <v>9.9999999999999645</v>
      </c>
      <c r="AT36" s="79">
        <f t="shared" si="24"/>
        <v>9.9999999999999645</v>
      </c>
      <c r="AU36" s="79">
        <f t="shared" si="24"/>
        <v>9.9999999999999645</v>
      </c>
      <c r="AV36" s="79">
        <f t="shared" si="24"/>
        <v>9.9999999999999645</v>
      </c>
      <c r="AW36" s="79">
        <f t="shared" si="24"/>
        <v>29.999999999999972</v>
      </c>
      <c r="AX36" s="79">
        <f t="shared" si="24"/>
        <v>29.999999999999972</v>
      </c>
      <c r="AY36" s="79">
        <f t="shared" si="24"/>
        <v>29.999999999999972</v>
      </c>
      <c r="AZ36" s="79">
        <f t="shared" si="24"/>
        <v>29.999999999999972</v>
      </c>
      <c r="BA36" s="79">
        <f t="shared" si="25"/>
        <v>29.999999999999972</v>
      </c>
      <c r="BB36" s="79">
        <f t="shared" si="25"/>
        <v>29.999999999999972</v>
      </c>
      <c r="BC36" s="79">
        <f t="shared" si="25"/>
        <v>29.999999999999972</v>
      </c>
      <c r="BD36" s="79">
        <f t="shared" si="25"/>
        <v>29.999999999999972</v>
      </c>
      <c r="BE36" s="79">
        <f t="shared" si="25"/>
        <v>29.999999999999972</v>
      </c>
      <c r="BF36" s="79">
        <f t="shared" si="25"/>
        <v>74.999999999999972</v>
      </c>
      <c r="BG36" s="79">
        <f t="shared" si="25"/>
        <v>79.999999999999957</v>
      </c>
      <c r="BH36" s="79">
        <f t="shared" si="25"/>
        <v>104.99999999999994</v>
      </c>
      <c r="BI36" s="79">
        <f t="shared" si="25"/>
        <v>104.99999999999994</v>
      </c>
      <c r="BJ36" s="79">
        <f t="shared" si="25"/>
        <v>114.99999999999991</v>
      </c>
      <c r="BK36" s="79">
        <f t="shared" si="25"/>
        <v>114.99999999999991</v>
      </c>
      <c r="BL36" s="79">
        <f t="shared" si="25"/>
        <v>134.99999999999991</v>
      </c>
      <c r="BM36" s="79">
        <f t="shared" si="25"/>
        <v>134.99999999999991</v>
      </c>
    </row>
    <row r="37" spans="1:65">
      <c r="A37">
        <f>Schedule!A37</f>
        <v>35</v>
      </c>
      <c r="B37" s="78">
        <f>Schedule!M37</f>
        <v>0.37499999999999994</v>
      </c>
      <c r="C37" s="79">
        <f t="shared" si="20"/>
        <v>-29.999999999999893</v>
      </c>
      <c r="D37" s="79">
        <f t="shared" si="20"/>
        <v>-29.999999999999893</v>
      </c>
      <c r="E37" s="79">
        <f t="shared" si="20"/>
        <v>-29.999999999999893</v>
      </c>
      <c r="F37" s="79">
        <f t="shared" si="20"/>
        <v>-29.999999999999893</v>
      </c>
      <c r="G37" s="79">
        <f t="shared" si="20"/>
        <v>-24.999999999999911</v>
      </c>
      <c r="H37" s="79">
        <f t="shared" si="20"/>
        <v>-24.999999999999911</v>
      </c>
      <c r="I37" s="79">
        <f t="shared" si="20"/>
        <v>-24.999999999999911</v>
      </c>
      <c r="J37" s="79">
        <f t="shared" si="20"/>
        <v>-24.999999999999911</v>
      </c>
      <c r="K37" s="79">
        <f t="shared" si="20"/>
        <v>-24.999999999999911</v>
      </c>
      <c r="L37" s="79">
        <f t="shared" si="20"/>
        <v>-24.999999999999911</v>
      </c>
      <c r="M37" s="79">
        <f t="shared" si="21"/>
        <v>-24.999999999999911</v>
      </c>
      <c r="N37" s="79">
        <f t="shared" si="21"/>
        <v>-14.999999999999947</v>
      </c>
      <c r="O37" s="79">
        <f t="shared" si="21"/>
        <v>-14.999999999999947</v>
      </c>
      <c r="P37" s="79">
        <f t="shared" si="21"/>
        <v>-14.999999999999947</v>
      </c>
      <c r="Q37" s="79">
        <f t="shared" si="21"/>
        <v>-14.999999999999947</v>
      </c>
      <c r="R37" s="79">
        <f t="shared" si="21"/>
        <v>-14.999999999999947</v>
      </c>
      <c r="S37" s="79">
        <f t="shared" si="21"/>
        <v>-9.9999999999999645</v>
      </c>
      <c r="T37" s="79">
        <f t="shared" si="21"/>
        <v>-9.9999999999999645</v>
      </c>
      <c r="U37" s="79">
        <f t="shared" si="21"/>
        <v>-9.9999999999999645</v>
      </c>
      <c r="V37" s="79">
        <f t="shared" si="21"/>
        <v>-9.9999999999999645</v>
      </c>
      <c r="W37" s="79">
        <f t="shared" si="22"/>
        <v>-9.9999999999999645</v>
      </c>
      <c r="X37" s="79">
        <f t="shared" si="22"/>
        <v>-4.9999999999999822</v>
      </c>
      <c r="Y37" s="79">
        <f t="shared" si="22"/>
        <v>-4.9999999999999822</v>
      </c>
      <c r="Z37" s="79">
        <f t="shared" si="22"/>
        <v>-4.9999999999999822</v>
      </c>
      <c r="AA37" s="79">
        <f t="shared" si="22"/>
        <v>-4.9999999999999822</v>
      </c>
      <c r="AB37" s="79">
        <f t="shared" si="22"/>
        <v>-4.9999999999999822</v>
      </c>
      <c r="AC37" s="79">
        <f t="shared" si="22"/>
        <v>-4.9999999999999822</v>
      </c>
      <c r="AD37" s="79">
        <f t="shared" si="22"/>
        <v>-4.9999999999999822</v>
      </c>
      <c r="AE37" s="79">
        <f t="shared" si="22"/>
        <v>-4.9999999999999822</v>
      </c>
      <c r="AF37" s="79">
        <f t="shared" si="22"/>
        <v>0</v>
      </c>
      <c r="AG37" s="79">
        <f t="shared" si="23"/>
        <v>0</v>
      </c>
      <c r="AH37" s="79">
        <f t="shared" si="23"/>
        <v>0</v>
      </c>
      <c r="AI37" s="79">
        <f t="shared" si="23"/>
        <v>0</v>
      </c>
      <c r="AJ37" s="79">
        <f t="shared" si="23"/>
        <v>0</v>
      </c>
      <c r="AK37" s="79">
        <f t="shared" si="23"/>
        <v>0</v>
      </c>
      <c r="AL37" s="79">
        <f t="shared" si="23"/>
        <v>0</v>
      </c>
      <c r="AM37" s="79">
        <f t="shared" si="23"/>
        <v>0</v>
      </c>
      <c r="AN37" s="79">
        <f t="shared" si="23"/>
        <v>0</v>
      </c>
      <c r="AO37" s="79">
        <f t="shared" si="23"/>
        <v>4.9999999999999822</v>
      </c>
      <c r="AP37" s="79">
        <f t="shared" si="23"/>
        <v>4.9999999999999822</v>
      </c>
      <c r="AQ37" s="79">
        <f t="shared" si="24"/>
        <v>4.9999999999999822</v>
      </c>
      <c r="AR37" s="79">
        <f t="shared" si="24"/>
        <v>4.9999999999999822</v>
      </c>
      <c r="AS37" s="79">
        <f t="shared" si="24"/>
        <v>9.9999999999999645</v>
      </c>
      <c r="AT37" s="79">
        <f t="shared" si="24"/>
        <v>9.9999999999999645</v>
      </c>
      <c r="AU37" s="79">
        <f t="shared" si="24"/>
        <v>9.9999999999999645</v>
      </c>
      <c r="AV37" s="79">
        <f t="shared" si="24"/>
        <v>9.9999999999999645</v>
      </c>
      <c r="AW37" s="79">
        <f t="shared" si="24"/>
        <v>29.999999999999972</v>
      </c>
      <c r="AX37" s="79">
        <f t="shared" si="24"/>
        <v>29.999999999999972</v>
      </c>
      <c r="AY37" s="79">
        <f t="shared" si="24"/>
        <v>29.999999999999972</v>
      </c>
      <c r="AZ37" s="79">
        <f t="shared" si="24"/>
        <v>29.999999999999972</v>
      </c>
      <c r="BA37" s="79">
        <f t="shared" si="25"/>
        <v>29.999999999999972</v>
      </c>
      <c r="BB37" s="79">
        <f t="shared" si="25"/>
        <v>29.999999999999972</v>
      </c>
      <c r="BC37" s="79">
        <f t="shared" si="25"/>
        <v>29.999999999999972</v>
      </c>
      <c r="BD37" s="79">
        <f t="shared" si="25"/>
        <v>29.999999999999972</v>
      </c>
      <c r="BE37" s="79">
        <f t="shared" si="25"/>
        <v>29.999999999999972</v>
      </c>
      <c r="BF37" s="79">
        <f t="shared" si="25"/>
        <v>74.999999999999972</v>
      </c>
      <c r="BG37" s="79">
        <f t="shared" si="25"/>
        <v>79.999999999999957</v>
      </c>
      <c r="BH37" s="79">
        <f t="shared" si="25"/>
        <v>104.99999999999994</v>
      </c>
      <c r="BI37" s="79">
        <f t="shared" si="25"/>
        <v>104.99999999999994</v>
      </c>
      <c r="BJ37" s="79">
        <f t="shared" si="25"/>
        <v>114.99999999999991</v>
      </c>
      <c r="BK37" s="79">
        <f t="shared" si="25"/>
        <v>114.99999999999991</v>
      </c>
      <c r="BL37" s="79">
        <f t="shared" si="25"/>
        <v>134.99999999999991</v>
      </c>
      <c r="BM37" s="79">
        <f t="shared" si="25"/>
        <v>134.99999999999991</v>
      </c>
    </row>
    <row r="38" spans="1:65">
      <c r="A38">
        <f>Schedule!A38</f>
        <v>36</v>
      </c>
      <c r="B38" s="78">
        <f>Schedule!M38</f>
        <v>0.37499999999999994</v>
      </c>
      <c r="C38" s="79">
        <f t="shared" si="20"/>
        <v>-29.999999999999893</v>
      </c>
      <c r="D38" s="79">
        <f t="shared" si="20"/>
        <v>-29.999999999999893</v>
      </c>
      <c r="E38" s="79">
        <f t="shared" si="20"/>
        <v>-29.999999999999893</v>
      </c>
      <c r="F38" s="79">
        <f t="shared" si="20"/>
        <v>-29.999999999999893</v>
      </c>
      <c r="G38" s="79">
        <f t="shared" si="20"/>
        <v>-24.999999999999911</v>
      </c>
      <c r="H38" s="79">
        <f t="shared" si="20"/>
        <v>-24.999999999999911</v>
      </c>
      <c r="I38" s="79">
        <f t="shared" si="20"/>
        <v>-24.999999999999911</v>
      </c>
      <c r="J38" s="79">
        <f t="shared" si="20"/>
        <v>-24.999999999999911</v>
      </c>
      <c r="K38" s="79">
        <f t="shared" si="20"/>
        <v>-24.999999999999911</v>
      </c>
      <c r="L38" s="79">
        <f t="shared" si="20"/>
        <v>-24.999999999999911</v>
      </c>
      <c r="M38" s="79">
        <f t="shared" si="21"/>
        <v>-24.999999999999911</v>
      </c>
      <c r="N38" s="79">
        <f t="shared" si="21"/>
        <v>-14.999999999999947</v>
      </c>
      <c r="O38" s="79">
        <f t="shared" si="21"/>
        <v>-14.999999999999947</v>
      </c>
      <c r="P38" s="79">
        <f t="shared" si="21"/>
        <v>-14.999999999999947</v>
      </c>
      <c r="Q38" s="79">
        <f t="shared" si="21"/>
        <v>-14.999999999999947</v>
      </c>
      <c r="R38" s="79">
        <f t="shared" si="21"/>
        <v>-14.999999999999947</v>
      </c>
      <c r="S38" s="79">
        <f t="shared" si="21"/>
        <v>-9.9999999999999645</v>
      </c>
      <c r="T38" s="79">
        <f t="shared" si="21"/>
        <v>-9.9999999999999645</v>
      </c>
      <c r="U38" s="79">
        <f t="shared" si="21"/>
        <v>-9.9999999999999645</v>
      </c>
      <c r="V38" s="79">
        <f t="shared" si="21"/>
        <v>-9.9999999999999645</v>
      </c>
      <c r="W38" s="79">
        <f t="shared" si="22"/>
        <v>-9.9999999999999645</v>
      </c>
      <c r="X38" s="79">
        <f t="shared" si="22"/>
        <v>-4.9999999999999822</v>
      </c>
      <c r="Y38" s="79">
        <f t="shared" si="22"/>
        <v>-4.9999999999999822</v>
      </c>
      <c r="Z38" s="79">
        <f t="shared" si="22"/>
        <v>-4.9999999999999822</v>
      </c>
      <c r="AA38" s="79">
        <f t="shared" si="22"/>
        <v>-4.9999999999999822</v>
      </c>
      <c r="AB38" s="79">
        <f t="shared" si="22"/>
        <v>-4.9999999999999822</v>
      </c>
      <c r="AC38" s="79">
        <f t="shared" si="22"/>
        <v>-4.9999999999999822</v>
      </c>
      <c r="AD38" s="79">
        <f t="shared" si="22"/>
        <v>-4.9999999999999822</v>
      </c>
      <c r="AE38" s="79">
        <f t="shared" si="22"/>
        <v>-4.9999999999999822</v>
      </c>
      <c r="AF38" s="79">
        <f t="shared" si="22"/>
        <v>0</v>
      </c>
      <c r="AG38" s="79">
        <f t="shared" si="23"/>
        <v>0</v>
      </c>
      <c r="AH38" s="79">
        <f t="shared" si="23"/>
        <v>0</v>
      </c>
      <c r="AI38" s="79">
        <f t="shared" si="23"/>
        <v>0</v>
      </c>
      <c r="AJ38" s="79">
        <f t="shared" si="23"/>
        <v>0</v>
      </c>
      <c r="AK38" s="79">
        <f t="shared" si="23"/>
        <v>0</v>
      </c>
      <c r="AL38" s="79">
        <f t="shared" si="23"/>
        <v>0</v>
      </c>
      <c r="AM38" s="79">
        <f t="shared" si="23"/>
        <v>0</v>
      </c>
      <c r="AN38" s="79">
        <f t="shared" si="23"/>
        <v>0</v>
      </c>
      <c r="AO38" s="79">
        <f t="shared" si="23"/>
        <v>4.9999999999999822</v>
      </c>
      <c r="AP38" s="79">
        <f t="shared" si="23"/>
        <v>4.9999999999999822</v>
      </c>
      <c r="AQ38" s="79">
        <f t="shared" si="24"/>
        <v>4.9999999999999822</v>
      </c>
      <c r="AR38" s="79">
        <f t="shared" si="24"/>
        <v>4.9999999999999822</v>
      </c>
      <c r="AS38" s="79">
        <f t="shared" si="24"/>
        <v>9.9999999999999645</v>
      </c>
      <c r="AT38" s="79">
        <f t="shared" si="24"/>
        <v>9.9999999999999645</v>
      </c>
      <c r="AU38" s="79">
        <f t="shared" si="24"/>
        <v>9.9999999999999645</v>
      </c>
      <c r="AV38" s="79">
        <f t="shared" si="24"/>
        <v>9.9999999999999645</v>
      </c>
      <c r="AW38" s="79">
        <f t="shared" si="24"/>
        <v>29.999999999999972</v>
      </c>
      <c r="AX38" s="79">
        <f t="shared" si="24"/>
        <v>29.999999999999972</v>
      </c>
      <c r="AY38" s="79">
        <f t="shared" si="24"/>
        <v>29.999999999999972</v>
      </c>
      <c r="AZ38" s="79">
        <f t="shared" si="24"/>
        <v>29.999999999999972</v>
      </c>
      <c r="BA38" s="79">
        <f t="shared" si="25"/>
        <v>29.999999999999972</v>
      </c>
      <c r="BB38" s="79">
        <f t="shared" si="25"/>
        <v>29.999999999999972</v>
      </c>
      <c r="BC38" s="79">
        <f t="shared" si="25"/>
        <v>29.999999999999972</v>
      </c>
      <c r="BD38" s="79">
        <f t="shared" si="25"/>
        <v>29.999999999999972</v>
      </c>
      <c r="BE38" s="79">
        <f t="shared" si="25"/>
        <v>29.999999999999972</v>
      </c>
      <c r="BF38" s="79">
        <f t="shared" si="25"/>
        <v>74.999999999999972</v>
      </c>
      <c r="BG38" s="79">
        <f t="shared" si="25"/>
        <v>79.999999999999957</v>
      </c>
      <c r="BH38" s="79">
        <f t="shared" si="25"/>
        <v>104.99999999999994</v>
      </c>
      <c r="BI38" s="79">
        <f t="shared" si="25"/>
        <v>104.99999999999994</v>
      </c>
      <c r="BJ38" s="79">
        <f t="shared" si="25"/>
        <v>114.99999999999991</v>
      </c>
      <c r="BK38" s="79">
        <f t="shared" si="25"/>
        <v>114.99999999999991</v>
      </c>
      <c r="BL38" s="79">
        <f t="shared" si="25"/>
        <v>134.99999999999991</v>
      </c>
      <c r="BM38" s="79">
        <f t="shared" si="25"/>
        <v>134.99999999999991</v>
      </c>
    </row>
    <row r="39" spans="1:65">
      <c r="A39">
        <f>Schedule!A39</f>
        <v>37</v>
      </c>
      <c r="B39" s="78">
        <f>Schedule!M39</f>
        <v>0.37499999999999994</v>
      </c>
      <c r="C39" s="79">
        <f t="shared" si="20"/>
        <v>-29.999999999999893</v>
      </c>
      <c r="D39" s="79">
        <f t="shared" si="20"/>
        <v>-29.999999999999893</v>
      </c>
      <c r="E39" s="79">
        <f t="shared" si="20"/>
        <v>-29.999999999999893</v>
      </c>
      <c r="F39" s="79">
        <f t="shared" si="20"/>
        <v>-29.999999999999893</v>
      </c>
      <c r="G39" s="79">
        <f t="shared" si="20"/>
        <v>-24.999999999999911</v>
      </c>
      <c r="H39" s="79">
        <f t="shared" si="20"/>
        <v>-24.999999999999911</v>
      </c>
      <c r="I39" s="79">
        <f t="shared" si="20"/>
        <v>-24.999999999999911</v>
      </c>
      <c r="J39" s="79">
        <f t="shared" si="20"/>
        <v>-24.999999999999911</v>
      </c>
      <c r="K39" s="79">
        <f t="shared" si="20"/>
        <v>-24.999999999999911</v>
      </c>
      <c r="L39" s="79">
        <f t="shared" si="20"/>
        <v>-24.999999999999911</v>
      </c>
      <c r="M39" s="79">
        <f t="shared" si="21"/>
        <v>-24.999999999999911</v>
      </c>
      <c r="N39" s="79">
        <f t="shared" si="21"/>
        <v>-14.999999999999947</v>
      </c>
      <c r="O39" s="79">
        <f t="shared" si="21"/>
        <v>-14.999999999999947</v>
      </c>
      <c r="P39" s="79">
        <f t="shared" si="21"/>
        <v>-14.999999999999947</v>
      </c>
      <c r="Q39" s="79">
        <f t="shared" si="21"/>
        <v>-14.999999999999947</v>
      </c>
      <c r="R39" s="79">
        <f t="shared" si="21"/>
        <v>-14.999999999999947</v>
      </c>
      <c r="S39" s="79">
        <f t="shared" si="21"/>
        <v>-9.9999999999999645</v>
      </c>
      <c r="T39" s="79">
        <f t="shared" si="21"/>
        <v>-9.9999999999999645</v>
      </c>
      <c r="U39" s="79">
        <f t="shared" si="21"/>
        <v>-9.9999999999999645</v>
      </c>
      <c r="V39" s="79">
        <f t="shared" si="21"/>
        <v>-9.9999999999999645</v>
      </c>
      <c r="W39" s="79">
        <f t="shared" si="22"/>
        <v>-9.9999999999999645</v>
      </c>
      <c r="X39" s="79">
        <f t="shared" si="22"/>
        <v>-4.9999999999999822</v>
      </c>
      <c r="Y39" s="79">
        <f t="shared" si="22"/>
        <v>-4.9999999999999822</v>
      </c>
      <c r="Z39" s="79">
        <f t="shared" si="22"/>
        <v>-4.9999999999999822</v>
      </c>
      <c r="AA39" s="79">
        <f t="shared" si="22"/>
        <v>-4.9999999999999822</v>
      </c>
      <c r="AB39" s="79">
        <f t="shared" si="22"/>
        <v>-4.9999999999999822</v>
      </c>
      <c r="AC39" s="79">
        <f t="shared" si="22"/>
        <v>-4.9999999999999822</v>
      </c>
      <c r="AD39" s="79">
        <f t="shared" si="22"/>
        <v>-4.9999999999999822</v>
      </c>
      <c r="AE39" s="79">
        <f t="shared" si="22"/>
        <v>-4.9999999999999822</v>
      </c>
      <c r="AF39" s="79">
        <f t="shared" si="22"/>
        <v>0</v>
      </c>
      <c r="AG39" s="79">
        <f t="shared" si="23"/>
        <v>0</v>
      </c>
      <c r="AH39" s="79">
        <f t="shared" si="23"/>
        <v>0</v>
      </c>
      <c r="AI39" s="79">
        <f t="shared" si="23"/>
        <v>0</v>
      </c>
      <c r="AJ39" s="79">
        <f t="shared" si="23"/>
        <v>0</v>
      </c>
      <c r="AK39" s="79">
        <f t="shared" si="23"/>
        <v>0</v>
      </c>
      <c r="AL39" s="79">
        <f t="shared" si="23"/>
        <v>0</v>
      </c>
      <c r="AM39" s="79">
        <f t="shared" si="23"/>
        <v>0</v>
      </c>
      <c r="AN39" s="79">
        <f t="shared" si="23"/>
        <v>0</v>
      </c>
      <c r="AO39" s="79">
        <f t="shared" si="23"/>
        <v>4.9999999999999822</v>
      </c>
      <c r="AP39" s="79">
        <f t="shared" si="23"/>
        <v>4.9999999999999822</v>
      </c>
      <c r="AQ39" s="79">
        <f t="shared" si="24"/>
        <v>4.9999999999999822</v>
      </c>
      <c r="AR39" s="79">
        <f t="shared" si="24"/>
        <v>4.9999999999999822</v>
      </c>
      <c r="AS39" s="79">
        <f t="shared" si="24"/>
        <v>9.9999999999999645</v>
      </c>
      <c r="AT39" s="79">
        <f t="shared" si="24"/>
        <v>9.9999999999999645</v>
      </c>
      <c r="AU39" s="79">
        <f t="shared" si="24"/>
        <v>9.9999999999999645</v>
      </c>
      <c r="AV39" s="79">
        <f t="shared" si="24"/>
        <v>9.9999999999999645</v>
      </c>
      <c r="AW39" s="79">
        <f t="shared" si="24"/>
        <v>29.999999999999972</v>
      </c>
      <c r="AX39" s="79">
        <f t="shared" si="24"/>
        <v>29.999999999999972</v>
      </c>
      <c r="AY39" s="79">
        <f t="shared" si="24"/>
        <v>29.999999999999972</v>
      </c>
      <c r="AZ39" s="79">
        <f t="shared" si="24"/>
        <v>29.999999999999972</v>
      </c>
      <c r="BA39" s="79">
        <f t="shared" si="25"/>
        <v>29.999999999999972</v>
      </c>
      <c r="BB39" s="79">
        <f t="shared" si="25"/>
        <v>29.999999999999972</v>
      </c>
      <c r="BC39" s="79">
        <f t="shared" si="25"/>
        <v>29.999999999999972</v>
      </c>
      <c r="BD39" s="79">
        <f t="shared" si="25"/>
        <v>29.999999999999972</v>
      </c>
      <c r="BE39" s="79">
        <f t="shared" si="25"/>
        <v>29.999999999999972</v>
      </c>
      <c r="BF39" s="79">
        <f t="shared" si="25"/>
        <v>74.999999999999972</v>
      </c>
      <c r="BG39" s="79">
        <f t="shared" si="25"/>
        <v>79.999999999999957</v>
      </c>
      <c r="BH39" s="79">
        <f t="shared" si="25"/>
        <v>104.99999999999994</v>
      </c>
      <c r="BI39" s="79">
        <f t="shared" si="25"/>
        <v>104.99999999999994</v>
      </c>
      <c r="BJ39" s="79">
        <f t="shared" si="25"/>
        <v>114.99999999999991</v>
      </c>
      <c r="BK39" s="79">
        <f t="shared" si="25"/>
        <v>114.99999999999991</v>
      </c>
      <c r="BL39" s="79">
        <f t="shared" si="25"/>
        <v>134.99999999999991</v>
      </c>
      <c r="BM39" s="79">
        <f t="shared" si="25"/>
        <v>134.99999999999991</v>
      </c>
    </row>
    <row r="40" spans="1:65">
      <c r="A40">
        <f>Schedule!A40</f>
        <v>38</v>
      </c>
      <c r="B40" s="78">
        <f>Schedule!M40</f>
        <v>0.37499999999999994</v>
      </c>
      <c r="C40" s="79">
        <f t="shared" si="20"/>
        <v>-29.999999999999893</v>
      </c>
      <c r="D40" s="79">
        <f t="shared" si="20"/>
        <v>-29.999999999999893</v>
      </c>
      <c r="E40" s="79">
        <f t="shared" si="20"/>
        <v>-29.999999999999893</v>
      </c>
      <c r="F40" s="79">
        <f t="shared" si="20"/>
        <v>-29.999999999999893</v>
      </c>
      <c r="G40" s="79">
        <f t="shared" si="20"/>
        <v>-24.999999999999911</v>
      </c>
      <c r="H40" s="79">
        <f t="shared" si="20"/>
        <v>-24.999999999999911</v>
      </c>
      <c r="I40" s="79">
        <f t="shared" si="20"/>
        <v>-24.999999999999911</v>
      </c>
      <c r="J40" s="79">
        <f t="shared" si="20"/>
        <v>-24.999999999999911</v>
      </c>
      <c r="K40" s="79">
        <f t="shared" si="20"/>
        <v>-24.999999999999911</v>
      </c>
      <c r="L40" s="79">
        <f t="shared" si="20"/>
        <v>-24.999999999999911</v>
      </c>
      <c r="M40" s="79">
        <f t="shared" si="21"/>
        <v>-24.999999999999911</v>
      </c>
      <c r="N40" s="79">
        <f t="shared" si="21"/>
        <v>-14.999999999999947</v>
      </c>
      <c r="O40" s="79">
        <f t="shared" si="21"/>
        <v>-14.999999999999947</v>
      </c>
      <c r="P40" s="79">
        <f t="shared" si="21"/>
        <v>-14.999999999999947</v>
      </c>
      <c r="Q40" s="79">
        <f t="shared" si="21"/>
        <v>-14.999999999999947</v>
      </c>
      <c r="R40" s="79">
        <f t="shared" si="21"/>
        <v>-14.999999999999947</v>
      </c>
      <c r="S40" s="79">
        <f t="shared" si="21"/>
        <v>-9.9999999999999645</v>
      </c>
      <c r="T40" s="79">
        <f t="shared" si="21"/>
        <v>-9.9999999999999645</v>
      </c>
      <c r="U40" s="79">
        <f t="shared" si="21"/>
        <v>-9.9999999999999645</v>
      </c>
      <c r="V40" s="79">
        <f t="shared" si="21"/>
        <v>-9.9999999999999645</v>
      </c>
      <c r="W40" s="79">
        <f t="shared" si="22"/>
        <v>-9.9999999999999645</v>
      </c>
      <c r="X40" s="79">
        <f t="shared" si="22"/>
        <v>-4.9999999999999822</v>
      </c>
      <c r="Y40" s="79">
        <f t="shared" si="22"/>
        <v>-4.9999999999999822</v>
      </c>
      <c r="Z40" s="79">
        <f t="shared" si="22"/>
        <v>-4.9999999999999822</v>
      </c>
      <c r="AA40" s="79">
        <f t="shared" si="22"/>
        <v>-4.9999999999999822</v>
      </c>
      <c r="AB40" s="79">
        <f t="shared" si="22"/>
        <v>-4.9999999999999822</v>
      </c>
      <c r="AC40" s="79">
        <f t="shared" si="22"/>
        <v>-4.9999999999999822</v>
      </c>
      <c r="AD40" s="79">
        <f t="shared" si="22"/>
        <v>-4.9999999999999822</v>
      </c>
      <c r="AE40" s="79">
        <f t="shared" si="22"/>
        <v>-4.9999999999999822</v>
      </c>
      <c r="AF40" s="79">
        <f t="shared" si="22"/>
        <v>0</v>
      </c>
      <c r="AG40" s="79">
        <f t="shared" si="23"/>
        <v>0</v>
      </c>
      <c r="AH40" s="79">
        <f t="shared" si="23"/>
        <v>0</v>
      </c>
      <c r="AI40" s="79">
        <f t="shared" si="23"/>
        <v>0</v>
      </c>
      <c r="AJ40" s="79">
        <f t="shared" si="23"/>
        <v>0</v>
      </c>
      <c r="AK40" s="79">
        <f t="shared" si="23"/>
        <v>0</v>
      </c>
      <c r="AL40" s="79">
        <f t="shared" si="23"/>
        <v>0</v>
      </c>
      <c r="AM40" s="79">
        <f t="shared" si="23"/>
        <v>0</v>
      </c>
      <c r="AN40" s="79">
        <f t="shared" si="23"/>
        <v>0</v>
      </c>
      <c r="AO40" s="79">
        <f t="shared" si="23"/>
        <v>4.9999999999999822</v>
      </c>
      <c r="AP40" s="79">
        <f t="shared" si="23"/>
        <v>4.9999999999999822</v>
      </c>
      <c r="AQ40" s="79">
        <f t="shared" si="24"/>
        <v>4.9999999999999822</v>
      </c>
      <c r="AR40" s="79">
        <f t="shared" si="24"/>
        <v>4.9999999999999822</v>
      </c>
      <c r="AS40" s="79">
        <f t="shared" si="24"/>
        <v>9.9999999999999645</v>
      </c>
      <c r="AT40" s="79">
        <f t="shared" si="24"/>
        <v>9.9999999999999645</v>
      </c>
      <c r="AU40" s="79">
        <f t="shared" si="24"/>
        <v>9.9999999999999645</v>
      </c>
      <c r="AV40" s="79">
        <f t="shared" si="24"/>
        <v>9.9999999999999645</v>
      </c>
      <c r="AW40" s="79">
        <f t="shared" si="24"/>
        <v>29.999999999999972</v>
      </c>
      <c r="AX40" s="79">
        <f t="shared" si="24"/>
        <v>29.999999999999972</v>
      </c>
      <c r="AY40" s="79">
        <f t="shared" si="24"/>
        <v>29.999999999999972</v>
      </c>
      <c r="AZ40" s="79">
        <f t="shared" si="24"/>
        <v>29.999999999999972</v>
      </c>
      <c r="BA40" s="79">
        <f t="shared" si="25"/>
        <v>29.999999999999972</v>
      </c>
      <c r="BB40" s="79">
        <f t="shared" si="25"/>
        <v>29.999999999999972</v>
      </c>
      <c r="BC40" s="79">
        <f t="shared" si="25"/>
        <v>29.999999999999972</v>
      </c>
      <c r="BD40" s="79">
        <f t="shared" si="25"/>
        <v>29.999999999999972</v>
      </c>
      <c r="BE40" s="79">
        <f t="shared" si="25"/>
        <v>29.999999999999972</v>
      </c>
      <c r="BF40" s="79">
        <f t="shared" si="25"/>
        <v>74.999999999999972</v>
      </c>
      <c r="BG40" s="79">
        <f t="shared" si="25"/>
        <v>79.999999999999957</v>
      </c>
      <c r="BH40" s="79">
        <f t="shared" si="25"/>
        <v>104.99999999999994</v>
      </c>
      <c r="BI40" s="79">
        <f t="shared" si="25"/>
        <v>104.99999999999994</v>
      </c>
      <c r="BJ40" s="79">
        <f t="shared" si="25"/>
        <v>114.99999999999991</v>
      </c>
      <c r="BK40" s="79">
        <f t="shared" si="25"/>
        <v>114.99999999999991</v>
      </c>
      <c r="BL40" s="79">
        <f t="shared" si="25"/>
        <v>134.99999999999991</v>
      </c>
      <c r="BM40" s="79">
        <f t="shared" si="25"/>
        <v>134.99999999999991</v>
      </c>
    </row>
    <row r="41" spans="1:65">
      <c r="A41">
        <f>Schedule!A41</f>
        <v>39</v>
      </c>
      <c r="B41" s="78">
        <f>Schedule!M41</f>
        <v>0.37847222222222215</v>
      </c>
      <c r="C41" s="79">
        <f t="shared" si="20"/>
        <v>-34.999999999999872</v>
      </c>
      <c r="D41" s="79">
        <f t="shared" si="20"/>
        <v>-34.999999999999872</v>
      </c>
      <c r="E41" s="79">
        <f t="shared" si="20"/>
        <v>-34.999999999999872</v>
      </c>
      <c r="F41" s="79">
        <f t="shared" si="20"/>
        <v>-34.999999999999872</v>
      </c>
      <c r="G41" s="79">
        <f t="shared" si="20"/>
        <v>-29.999999999999893</v>
      </c>
      <c r="H41" s="79">
        <f t="shared" si="20"/>
        <v>-29.999999999999893</v>
      </c>
      <c r="I41" s="79">
        <f t="shared" si="20"/>
        <v>-29.999999999999893</v>
      </c>
      <c r="J41" s="79">
        <f t="shared" si="20"/>
        <v>-29.999999999999893</v>
      </c>
      <c r="K41" s="79">
        <f t="shared" si="20"/>
        <v>-29.999999999999893</v>
      </c>
      <c r="L41" s="79">
        <f t="shared" si="20"/>
        <v>-29.999999999999893</v>
      </c>
      <c r="M41" s="79">
        <f t="shared" si="21"/>
        <v>-29.999999999999893</v>
      </c>
      <c r="N41" s="79">
        <f t="shared" si="21"/>
        <v>-19.999999999999929</v>
      </c>
      <c r="O41" s="79">
        <f t="shared" si="21"/>
        <v>-19.999999999999929</v>
      </c>
      <c r="P41" s="79">
        <f t="shared" si="21"/>
        <v>-19.999999999999929</v>
      </c>
      <c r="Q41" s="79">
        <f t="shared" si="21"/>
        <v>-19.999999999999929</v>
      </c>
      <c r="R41" s="79">
        <f t="shared" si="21"/>
        <v>-19.999999999999929</v>
      </c>
      <c r="S41" s="79">
        <f t="shared" si="21"/>
        <v>-14.999999999999947</v>
      </c>
      <c r="T41" s="79">
        <f t="shared" si="21"/>
        <v>-14.999999999999947</v>
      </c>
      <c r="U41" s="79">
        <f t="shared" si="21"/>
        <v>-14.999999999999947</v>
      </c>
      <c r="V41" s="79">
        <f t="shared" si="21"/>
        <v>-14.999999999999947</v>
      </c>
      <c r="W41" s="79">
        <f t="shared" si="22"/>
        <v>-14.999999999999947</v>
      </c>
      <c r="X41" s="79">
        <f t="shared" si="22"/>
        <v>-9.9999999999999645</v>
      </c>
      <c r="Y41" s="79">
        <f t="shared" si="22"/>
        <v>-9.9999999999999645</v>
      </c>
      <c r="Z41" s="79">
        <f t="shared" si="22"/>
        <v>-9.9999999999999645</v>
      </c>
      <c r="AA41" s="79">
        <f t="shared" si="22"/>
        <v>-9.9999999999999645</v>
      </c>
      <c r="AB41" s="79">
        <f t="shared" si="22"/>
        <v>-9.9999999999999645</v>
      </c>
      <c r="AC41" s="79">
        <f t="shared" si="22"/>
        <v>-9.9999999999999645</v>
      </c>
      <c r="AD41" s="79">
        <f t="shared" si="22"/>
        <v>-9.9999999999999645</v>
      </c>
      <c r="AE41" s="79">
        <f t="shared" si="22"/>
        <v>-9.9999999999999645</v>
      </c>
      <c r="AF41" s="79">
        <f t="shared" si="22"/>
        <v>-4.9999999999999822</v>
      </c>
      <c r="AG41" s="79">
        <f t="shared" si="23"/>
        <v>-4.9999999999999822</v>
      </c>
      <c r="AH41" s="79">
        <f t="shared" si="23"/>
        <v>-4.9999999999999822</v>
      </c>
      <c r="AI41" s="79">
        <f t="shared" si="23"/>
        <v>-4.9999999999999822</v>
      </c>
      <c r="AJ41" s="79">
        <f t="shared" si="23"/>
        <v>-4.9999999999999822</v>
      </c>
      <c r="AK41" s="79">
        <f t="shared" si="23"/>
        <v>-4.9999999999999822</v>
      </c>
      <c r="AL41" s="79">
        <f t="shared" si="23"/>
        <v>-4.9999999999999822</v>
      </c>
      <c r="AM41" s="79">
        <f t="shared" si="23"/>
        <v>-4.9999999999999822</v>
      </c>
      <c r="AN41" s="79">
        <f t="shared" si="23"/>
        <v>-4.9999999999999822</v>
      </c>
      <c r="AO41" s="79">
        <f t="shared" si="23"/>
        <v>0</v>
      </c>
      <c r="AP41" s="79">
        <f t="shared" si="23"/>
        <v>0</v>
      </c>
      <c r="AQ41" s="79">
        <f t="shared" si="24"/>
        <v>0</v>
      </c>
      <c r="AR41" s="79">
        <f t="shared" si="24"/>
        <v>0</v>
      </c>
      <c r="AS41" s="79">
        <f t="shared" si="24"/>
        <v>4.9999999999999822</v>
      </c>
      <c r="AT41" s="79">
        <f t="shared" si="24"/>
        <v>4.9999999999999822</v>
      </c>
      <c r="AU41" s="79">
        <f t="shared" si="24"/>
        <v>4.9999999999999822</v>
      </c>
      <c r="AV41" s="79">
        <f t="shared" si="24"/>
        <v>4.9999999999999822</v>
      </c>
      <c r="AW41" s="79">
        <f t="shared" si="24"/>
        <v>24.999999999999993</v>
      </c>
      <c r="AX41" s="79">
        <f t="shared" si="24"/>
        <v>24.999999999999993</v>
      </c>
      <c r="AY41" s="79">
        <f t="shared" si="24"/>
        <v>24.999999999999993</v>
      </c>
      <c r="AZ41" s="79">
        <f t="shared" si="24"/>
        <v>24.999999999999993</v>
      </c>
      <c r="BA41" s="79">
        <f t="shared" si="25"/>
        <v>24.999999999999993</v>
      </c>
      <c r="BB41" s="79">
        <f t="shared" si="25"/>
        <v>24.999999999999993</v>
      </c>
      <c r="BC41" s="79">
        <f t="shared" si="25"/>
        <v>24.999999999999993</v>
      </c>
      <c r="BD41" s="79">
        <f t="shared" si="25"/>
        <v>24.999999999999993</v>
      </c>
      <c r="BE41" s="79">
        <f t="shared" si="25"/>
        <v>24.999999999999993</v>
      </c>
      <c r="BF41" s="79">
        <f t="shared" si="25"/>
        <v>69.999999999999986</v>
      </c>
      <c r="BG41" s="79">
        <f t="shared" si="25"/>
        <v>74.999999999999972</v>
      </c>
      <c r="BH41" s="79">
        <f t="shared" si="25"/>
        <v>99.999999999999972</v>
      </c>
      <c r="BI41" s="79">
        <f t="shared" si="25"/>
        <v>99.999999999999972</v>
      </c>
      <c r="BJ41" s="79">
        <f t="shared" si="25"/>
        <v>109.99999999999993</v>
      </c>
      <c r="BK41" s="79">
        <f t="shared" si="25"/>
        <v>109.99999999999993</v>
      </c>
      <c r="BL41" s="79">
        <f t="shared" si="25"/>
        <v>129.99999999999994</v>
      </c>
      <c r="BM41" s="79">
        <f t="shared" si="25"/>
        <v>129.99999999999994</v>
      </c>
    </row>
    <row r="42" spans="1:65">
      <c r="A42">
        <f>Schedule!A42</f>
        <v>40</v>
      </c>
      <c r="B42" s="78">
        <f>Schedule!M42</f>
        <v>0.37847222222222215</v>
      </c>
      <c r="C42" s="79">
        <f t="shared" si="20"/>
        <v>-34.999999999999872</v>
      </c>
      <c r="D42" s="79">
        <f t="shared" si="20"/>
        <v>-34.999999999999872</v>
      </c>
      <c r="E42" s="79">
        <f t="shared" si="20"/>
        <v>-34.999999999999872</v>
      </c>
      <c r="F42" s="79">
        <f t="shared" si="20"/>
        <v>-34.999999999999872</v>
      </c>
      <c r="G42" s="79">
        <f t="shared" si="20"/>
        <v>-29.999999999999893</v>
      </c>
      <c r="H42" s="79">
        <f t="shared" si="20"/>
        <v>-29.999999999999893</v>
      </c>
      <c r="I42" s="79">
        <f t="shared" si="20"/>
        <v>-29.999999999999893</v>
      </c>
      <c r="J42" s="79">
        <f t="shared" si="20"/>
        <v>-29.999999999999893</v>
      </c>
      <c r="K42" s="79">
        <f t="shared" si="20"/>
        <v>-29.999999999999893</v>
      </c>
      <c r="L42" s="79">
        <f t="shared" si="20"/>
        <v>-29.999999999999893</v>
      </c>
      <c r="M42" s="79">
        <f t="shared" si="21"/>
        <v>-29.999999999999893</v>
      </c>
      <c r="N42" s="79">
        <f t="shared" si="21"/>
        <v>-19.999999999999929</v>
      </c>
      <c r="O42" s="79">
        <f t="shared" si="21"/>
        <v>-19.999999999999929</v>
      </c>
      <c r="P42" s="79">
        <f t="shared" si="21"/>
        <v>-19.999999999999929</v>
      </c>
      <c r="Q42" s="79">
        <f t="shared" si="21"/>
        <v>-19.999999999999929</v>
      </c>
      <c r="R42" s="79">
        <f t="shared" si="21"/>
        <v>-19.999999999999929</v>
      </c>
      <c r="S42" s="79">
        <f t="shared" si="21"/>
        <v>-14.999999999999947</v>
      </c>
      <c r="T42" s="79">
        <f t="shared" si="21"/>
        <v>-14.999999999999947</v>
      </c>
      <c r="U42" s="79">
        <f t="shared" si="21"/>
        <v>-14.999999999999947</v>
      </c>
      <c r="V42" s="79">
        <f t="shared" si="21"/>
        <v>-14.999999999999947</v>
      </c>
      <c r="W42" s="79">
        <f t="shared" si="22"/>
        <v>-14.999999999999947</v>
      </c>
      <c r="X42" s="79">
        <f t="shared" si="22"/>
        <v>-9.9999999999999645</v>
      </c>
      <c r="Y42" s="79">
        <f t="shared" si="22"/>
        <v>-9.9999999999999645</v>
      </c>
      <c r="Z42" s="79">
        <f t="shared" si="22"/>
        <v>-9.9999999999999645</v>
      </c>
      <c r="AA42" s="79">
        <f t="shared" si="22"/>
        <v>-9.9999999999999645</v>
      </c>
      <c r="AB42" s="79">
        <f t="shared" si="22"/>
        <v>-9.9999999999999645</v>
      </c>
      <c r="AC42" s="79">
        <f t="shared" si="22"/>
        <v>-9.9999999999999645</v>
      </c>
      <c r="AD42" s="79">
        <f t="shared" si="22"/>
        <v>-9.9999999999999645</v>
      </c>
      <c r="AE42" s="79">
        <f t="shared" si="22"/>
        <v>-9.9999999999999645</v>
      </c>
      <c r="AF42" s="79">
        <f t="shared" si="22"/>
        <v>-4.9999999999999822</v>
      </c>
      <c r="AG42" s="79">
        <f t="shared" si="23"/>
        <v>-4.9999999999999822</v>
      </c>
      <c r="AH42" s="79">
        <f t="shared" si="23"/>
        <v>-4.9999999999999822</v>
      </c>
      <c r="AI42" s="79">
        <f t="shared" si="23"/>
        <v>-4.9999999999999822</v>
      </c>
      <c r="AJ42" s="79">
        <f t="shared" si="23"/>
        <v>-4.9999999999999822</v>
      </c>
      <c r="AK42" s="79">
        <f t="shared" si="23"/>
        <v>-4.9999999999999822</v>
      </c>
      <c r="AL42" s="79">
        <f t="shared" si="23"/>
        <v>-4.9999999999999822</v>
      </c>
      <c r="AM42" s="79">
        <f t="shared" si="23"/>
        <v>-4.9999999999999822</v>
      </c>
      <c r="AN42" s="79">
        <f t="shared" si="23"/>
        <v>-4.9999999999999822</v>
      </c>
      <c r="AO42" s="79">
        <f t="shared" si="23"/>
        <v>0</v>
      </c>
      <c r="AP42" s="79">
        <f t="shared" si="23"/>
        <v>0</v>
      </c>
      <c r="AQ42" s="79">
        <f t="shared" si="24"/>
        <v>0</v>
      </c>
      <c r="AR42" s="79">
        <f t="shared" si="24"/>
        <v>0</v>
      </c>
      <c r="AS42" s="79">
        <f t="shared" si="24"/>
        <v>4.9999999999999822</v>
      </c>
      <c r="AT42" s="79">
        <f t="shared" si="24"/>
        <v>4.9999999999999822</v>
      </c>
      <c r="AU42" s="79">
        <f t="shared" si="24"/>
        <v>4.9999999999999822</v>
      </c>
      <c r="AV42" s="79">
        <f t="shared" si="24"/>
        <v>4.9999999999999822</v>
      </c>
      <c r="AW42" s="79">
        <f t="shared" si="24"/>
        <v>24.999999999999993</v>
      </c>
      <c r="AX42" s="79">
        <f t="shared" si="24"/>
        <v>24.999999999999993</v>
      </c>
      <c r="AY42" s="79">
        <f t="shared" si="24"/>
        <v>24.999999999999993</v>
      </c>
      <c r="AZ42" s="79">
        <f t="shared" si="24"/>
        <v>24.999999999999993</v>
      </c>
      <c r="BA42" s="79">
        <f t="shared" si="25"/>
        <v>24.999999999999993</v>
      </c>
      <c r="BB42" s="79">
        <f t="shared" si="25"/>
        <v>24.999999999999993</v>
      </c>
      <c r="BC42" s="79">
        <f t="shared" si="25"/>
        <v>24.999999999999993</v>
      </c>
      <c r="BD42" s="79">
        <f t="shared" si="25"/>
        <v>24.999999999999993</v>
      </c>
      <c r="BE42" s="79">
        <f t="shared" si="25"/>
        <v>24.999999999999993</v>
      </c>
      <c r="BF42" s="79">
        <f t="shared" si="25"/>
        <v>69.999999999999986</v>
      </c>
      <c r="BG42" s="79">
        <f t="shared" si="25"/>
        <v>74.999999999999972</v>
      </c>
      <c r="BH42" s="79">
        <f t="shared" si="25"/>
        <v>99.999999999999972</v>
      </c>
      <c r="BI42" s="79">
        <f t="shared" si="25"/>
        <v>99.999999999999972</v>
      </c>
      <c r="BJ42" s="79">
        <f t="shared" si="25"/>
        <v>109.99999999999993</v>
      </c>
      <c r="BK42" s="79">
        <f t="shared" si="25"/>
        <v>109.99999999999993</v>
      </c>
      <c r="BL42" s="79">
        <f t="shared" si="25"/>
        <v>129.99999999999994</v>
      </c>
      <c r="BM42" s="79">
        <f t="shared" si="25"/>
        <v>129.99999999999994</v>
      </c>
    </row>
    <row r="43" spans="1:65">
      <c r="A43">
        <f>Schedule!A43</f>
        <v>41</v>
      </c>
      <c r="B43" s="78">
        <f>Schedule!M43</f>
        <v>0.37847222222222215</v>
      </c>
      <c r="C43" s="79">
        <f t="shared" ref="C43:L52" si="26">60*24*(VLOOKUP(C$2,current_schedule,2,FALSE)-VLOOKUP($A43,current_schedule,2,FALSE))</f>
        <v>-34.999999999999872</v>
      </c>
      <c r="D43" s="79">
        <f t="shared" si="26"/>
        <v>-34.999999999999872</v>
      </c>
      <c r="E43" s="79">
        <f t="shared" si="26"/>
        <v>-34.999999999999872</v>
      </c>
      <c r="F43" s="79">
        <f t="shared" si="26"/>
        <v>-34.999999999999872</v>
      </c>
      <c r="G43" s="79">
        <f t="shared" si="26"/>
        <v>-29.999999999999893</v>
      </c>
      <c r="H43" s="79">
        <f t="shared" si="26"/>
        <v>-29.999999999999893</v>
      </c>
      <c r="I43" s="79">
        <f t="shared" si="26"/>
        <v>-29.999999999999893</v>
      </c>
      <c r="J43" s="79">
        <f t="shared" si="26"/>
        <v>-29.999999999999893</v>
      </c>
      <c r="K43" s="79">
        <f t="shared" si="26"/>
        <v>-29.999999999999893</v>
      </c>
      <c r="L43" s="79">
        <f t="shared" si="26"/>
        <v>-29.999999999999893</v>
      </c>
      <c r="M43" s="79">
        <f t="shared" ref="M43:V52" si="27">60*24*(VLOOKUP(M$2,current_schedule,2,FALSE)-VLOOKUP($A43,current_schedule,2,FALSE))</f>
        <v>-29.999999999999893</v>
      </c>
      <c r="N43" s="79">
        <f t="shared" si="27"/>
        <v>-19.999999999999929</v>
      </c>
      <c r="O43" s="79">
        <f t="shared" si="27"/>
        <v>-19.999999999999929</v>
      </c>
      <c r="P43" s="79">
        <f t="shared" si="27"/>
        <v>-19.999999999999929</v>
      </c>
      <c r="Q43" s="79">
        <f t="shared" si="27"/>
        <v>-19.999999999999929</v>
      </c>
      <c r="R43" s="79">
        <f t="shared" si="27"/>
        <v>-19.999999999999929</v>
      </c>
      <c r="S43" s="79">
        <f t="shared" si="27"/>
        <v>-14.999999999999947</v>
      </c>
      <c r="T43" s="79">
        <f t="shared" si="27"/>
        <v>-14.999999999999947</v>
      </c>
      <c r="U43" s="79">
        <f t="shared" si="27"/>
        <v>-14.999999999999947</v>
      </c>
      <c r="V43" s="79">
        <f t="shared" si="27"/>
        <v>-14.999999999999947</v>
      </c>
      <c r="W43" s="79">
        <f t="shared" ref="W43:AF52" si="28">60*24*(VLOOKUP(W$2,current_schedule,2,FALSE)-VLOOKUP($A43,current_schedule,2,FALSE))</f>
        <v>-14.999999999999947</v>
      </c>
      <c r="X43" s="79">
        <f t="shared" si="28"/>
        <v>-9.9999999999999645</v>
      </c>
      <c r="Y43" s="79">
        <f t="shared" si="28"/>
        <v>-9.9999999999999645</v>
      </c>
      <c r="Z43" s="79">
        <f t="shared" si="28"/>
        <v>-9.9999999999999645</v>
      </c>
      <c r="AA43" s="79">
        <f t="shared" si="28"/>
        <v>-9.9999999999999645</v>
      </c>
      <c r="AB43" s="79">
        <f t="shared" si="28"/>
        <v>-9.9999999999999645</v>
      </c>
      <c r="AC43" s="79">
        <f t="shared" si="28"/>
        <v>-9.9999999999999645</v>
      </c>
      <c r="AD43" s="79">
        <f t="shared" si="28"/>
        <v>-9.9999999999999645</v>
      </c>
      <c r="AE43" s="79">
        <f t="shared" si="28"/>
        <v>-9.9999999999999645</v>
      </c>
      <c r="AF43" s="79">
        <f t="shared" si="28"/>
        <v>-4.9999999999999822</v>
      </c>
      <c r="AG43" s="79">
        <f t="shared" ref="AG43:AP52" si="29">60*24*(VLOOKUP(AG$2,current_schedule,2,FALSE)-VLOOKUP($A43,current_schedule,2,FALSE))</f>
        <v>-4.9999999999999822</v>
      </c>
      <c r="AH43" s="79">
        <f t="shared" si="29"/>
        <v>-4.9999999999999822</v>
      </c>
      <c r="AI43" s="79">
        <f t="shared" si="29"/>
        <v>-4.9999999999999822</v>
      </c>
      <c r="AJ43" s="79">
        <f t="shared" si="29"/>
        <v>-4.9999999999999822</v>
      </c>
      <c r="AK43" s="79">
        <f t="shared" si="29"/>
        <v>-4.9999999999999822</v>
      </c>
      <c r="AL43" s="79">
        <f t="shared" si="29"/>
        <v>-4.9999999999999822</v>
      </c>
      <c r="AM43" s="79">
        <f t="shared" si="29"/>
        <v>-4.9999999999999822</v>
      </c>
      <c r="AN43" s="79">
        <f t="shared" si="29"/>
        <v>-4.9999999999999822</v>
      </c>
      <c r="AO43" s="79">
        <f t="shared" si="29"/>
        <v>0</v>
      </c>
      <c r="AP43" s="79">
        <f t="shared" si="29"/>
        <v>0</v>
      </c>
      <c r="AQ43" s="79">
        <f t="shared" ref="AQ43:AZ52" si="30">60*24*(VLOOKUP(AQ$2,current_schedule,2,FALSE)-VLOOKUP($A43,current_schedule,2,FALSE))</f>
        <v>0</v>
      </c>
      <c r="AR43" s="79">
        <f t="shared" si="30"/>
        <v>0</v>
      </c>
      <c r="AS43" s="79">
        <f t="shared" si="30"/>
        <v>4.9999999999999822</v>
      </c>
      <c r="AT43" s="79">
        <f t="shared" si="30"/>
        <v>4.9999999999999822</v>
      </c>
      <c r="AU43" s="79">
        <f t="shared" si="30"/>
        <v>4.9999999999999822</v>
      </c>
      <c r="AV43" s="79">
        <f t="shared" si="30"/>
        <v>4.9999999999999822</v>
      </c>
      <c r="AW43" s="79">
        <f t="shared" si="30"/>
        <v>24.999999999999993</v>
      </c>
      <c r="AX43" s="79">
        <f t="shared" si="30"/>
        <v>24.999999999999993</v>
      </c>
      <c r="AY43" s="79">
        <f t="shared" si="30"/>
        <v>24.999999999999993</v>
      </c>
      <c r="AZ43" s="79">
        <f t="shared" si="30"/>
        <v>24.999999999999993</v>
      </c>
      <c r="BA43" s="79">
        <f t="shared" ref="BA43:BM52" si="31">60*24*(VLOOKUP(BA$2,current_schedule,2,FALSE)-VLOOKUP($A43,current_schedule,2,FALSE))</f>
        <v>24.999999999999993</v>
      </c>
      <c r="BB43" s="79">
        <f t="shared" si="31"/>
        <v>24.999999999999993</v>
      </c>
      <c r="BC43" s="79">
        <f t="shared" si="31"/>
        <v>24.999999999999993</v>
      </c>
      <c r="BD43" s="79">
        <f t="shared" si="31"/>
        <v>24.999999999999993</v>
      </c>
      <c r="BE43" s="79">
        <f t="shared" si="31"/>
        <v>24.999999999999993</v>
      </c>
      <c r="BF43" s="79">
        <f t="shared" si="31"/>
        <v>69.999999999999986</v>
      </c>
      <c r="BG43" s="79">
        <f t="shared" si="31"/>
        <v>74.999999999999972</v>
      </c>
      <c r="BH43" s="79">
        <f t="shared" si="31"/>
        <v>99.999999999999972</v>
      </c>
      <c r="BI43" s="79">
        <f t="shared" si="31"/>
        <v>99.999999999999972</v>
      </c>
      <c r="BJ43" s="79">
        <f t="shared" si="31"/>
        <v>109.99999999999993</v>
      </c>
      <c r="BK43" s="79">
        <f t="shared" si="31"/>
        <v>109.99999999999993</v>
      </c>
      <c r="BL43" s="79">
        <f t="shared" si="31"/>
        <v>129.99999999999994</v>
      </c>
      <c r="BM43" s="79">
        <f t="shared" si="31"/>
        <v>129.99999999999994</v>
      </c>
    </row>
    <row r="44" spans="1:65">
      <c r="A44">
        <f>Schedule!A44</f>
        <v>42</v>
      </c>
      <c r="B44" s="78">
        <f>Schedule!M44</f>
        <v>0.37847222222222215</v>
      </c>
      <c r="C44" s="79">
        <f t="shared" si="26"/>
        <v>-34.999999999999872</v>
      </c>
      <c r="D44" s="79">
        <f t="shared" si="26"/>
        <v>-34.999999999999872</v>
      </c>
      <c r="E44" s="79">
        <f t="shared" si="26"/>
        <v>-34.999999999999872</v>
      </c>
      <c r="F44" s="79">
        <f t="shared" si="26"/>
        <v>-34.999999999999872</v>
      </c>
      <c r="G44" s="79">
        <f t="shared" si="26"/>
        <v>-29.999999999999893</v>
      </c>
      <c r="H44" s="79">
        <f t="shared" si="26"/>
        <v>-29.999999999999893</v>
      </c>
      <c r="I44" s="79">
        <f t="shared" si="26"/>
        <v>-29.999999999999893</v>
      </c>
      <c r="J44" s="79">
        <f t="shared" si="26"/>
        <v>-29.999999999999893</v>
      </c>
      <c r="K44" s="79">
        <f t="shared" si="26"/>
        <v>-29.999999999999893</v>
      </c>
      <c r="L44" s="79">
        <f t="shared" si="26"/>
        <v>-29.999999999999893</v>
      </c>
      <c r="M44" s="79">
        <f t="shared" si="27"/>
        <v>-29.999999999999893</v>
      </c>
      <c r="N44" s="79">
        <f t="shared" si="27"/>
        <v>-19.999999999999929</v>
      </c>
      <c r="O44" s="79">
        <f t="shared" si="27"/>
        <v>-19.999999999999929</v>
      </c>
      <c r="P44" s="79">
        <f t="shared" si="27"/>
        <v>-19.999999999999929</v>
      </c>
      <c r="Q44" s="79">
        <f t="shared" si="27"/>
        <v>-19.999999999999929</v>
      </c>
      <c r="R44" s="79">
        <f t="shared" si="27"/>
        <v>-19.999999999999929</v>
      </c>
      <c r="S44" s="79">
        <f t="shared" si="27"/>
        <v>-14.999999999999947</v>
      </c>
      <c r="T44" s="79">
        <f t="shared" si="27"/>
        <v>-14.999999999999947</v>
      </c>
      <c r="U44" s="79">
        <f t="shared" si="27"/>
        <v>-14.999999999999947</v>
      </c>
      <c r="V44" s="79">
        <f t="shared" si="27"/>
        <v>-14.999999999999947</v>
      </c>
      <c r="W44" s="79">
        <f t="shared" si="28"/>
        <v>-14.999999999999947</v>
      </c>
      <c r="X44" s="79">
        <f t="shared" si="28"/>
        <v>-9.9999999999999645</v>
      </c>
      <c r="Y44" s="79">
        <f t="shared" si="28"/>
        <v>-9.9999999999999645</v>
      </c>
      <c r="Z44" s="79">
        <f t="shared" si="28"/>
        <v>-9.9999999999999645</v>
      </c>
      <c r="AA44" s="79">
        <f t="shared" si="28"/>
        <v>-9.9999999999999645</v>
      </c>
      <c r="AB44" s="79">
        <f t="shared" si="28"/>
        <v>-9.9999999999999645</v>
      </c>
      <c r="AC44" s="79">
        <f t="shared" si="28"/>
        <v>-9.9999999999999645</v>
      </c>
      <c r="AD44" s="79">
        <f t="shared" si="28"/>
        <v>-9.9999999999999645</v>
      </c>
      <c r="AE44" s="79">
        <f t="shared" si="28"/>
        <v>-9.9999999999999645</v>
      </c>
      <c r="AF44" s="79">
        <f t="shared" si="28"/>
        <v>-4.9999999999999822</v>
      </c>
      <c r="AG44" s="79">
        <f t="shared" si="29"/>
        <v>-4.9999999999999822</v>
      </c>
      <c r="AH44" s="79">
        <f t="shared" si="29"/>
        <v>-4.9999999999999822</v>
      </c>
      <c r="AI44" s="79">
        <f t="shared" si="29"/>
        <v>-4.9999999999999822</v>
      </c>
      <c r="AJ44" s="79">
        <f t="shared" si="29"/>
        <v>-4.9999999999999822</v>
      </c>
      <c r="AK44" s="79">
        <f t="shared" si="29"/>
        <v>-4.9999999999999822</v>
      </c>
      <c r="AL44" s="79">
        <f t="shared" si="29"/>
        <v>-4.9999999999999822</v>
      </c>
      <c r="AM44" s="79">
        <f t="shared" si="29"/>
        <v>-4.9999999999999822</v>
      </c>
      <c r="AN44" s="79">
        <f t="shared" si="29"/>
        <v>-4.9999999999999822</v>
      </c>
      <c r="AO44" s="79">
        <f t="shared" si="29"/>
        <v>0</v>
      </c>
      <c r="AP44" s="79">
        <f t="shared" si="29"/>
        <v>0</v>
      </c>
      <c r="AQ44" s="79">
        <f t="shared" si="30"/>
        <v>0</v>
      </c>
      <c r="AR44" s="79">
        <f t="shared" si="30"/>
        <v>0</v>
      </c>
      <c r="AS44" s="79">
        <f t="shared" si="30"/>
        <v>4.9999999999999822</v>
      </c>
      <c r="AT44" s="79">
        <f t="shared" si="30"/>
        <v>4.9999999999999822</v>
      </c>
      <c r="AU44" s="79">
        <f t="shared" si="30"/>
        <v>4.9999999999999822</v>
      </c>
      <c r="AV44" s="79">
        <f t="shared" si="30"/>
        <v>4.9999999999999822</v>
      </c>
      <c r="AW44" s="79">
        <f t="shared" si="30"/>
        <v>24.999999999999993</v>
      </c>
      <c r="AX44" s="79">
        <f t="shared" si="30"/>
        <v>24.999999999999993</v>
      </c>
      <c r="AY44" s="79">
        <f t="shared" si="30"/>
        <v>24.999999999999993</v>
      </c>
      <c r="AZ44" s="79">
        <f t="shared" si="30"/>
        <v>24.999999999999993</v>
      </c>
      <c r="BA44" s="79">
        <f t="shared" si="31"/>
        <v>24.999999999999993</v>
      </c>
      <c r="BB44" s="79">
        <f t="shared" si="31"/>
        <v>24.999999999999993</v>
      </c>
      <c r="BC44" s="79">
        <f t="shared" si="31"/>
        <v>24.999999999999993</v>
      </c>
      <c r="BD44" s="79">
        <f t="shared" si="31"/>
        <v>24.999999999999993</v>
      </c>
      <c r="BE44" s="79">
        <f t="shared" si="31"/>
        <v>24.999999999999993</v>
      </c>
      <c r="BF44" s="79">
        <f t="shared" si="31"/>
        <v>69.999999999999986</v>
      </c>
      <c r="BG44" s="79">
        <f t="shared" si="31"/>
        <v>74.999999999999972</v>
      </c>
      <c r="BH44" s="79">
        <f t="shared" si="31"/>
        <v>99.999999999999972</v>
      </c>
      <c r="BI44" s="79">
        <f t="shared" si="31"/>
        <v>99.999999999999972</v>
      </c>
      <c r="BJ44" s="79">
        <f t="shared" si="31"/>
        <v>109.99999999999993</v>
      </c>
      <c r="BK44" s="79">
        <f t="shared" si="31"/>
        <v>109.99999999999993</v>
      </c>
      <c r="BL44" s="79">
        <f t="shared" si="31"/>
        <v>129.99999999999994</v>
      </c>
      <c r="BM44" s="79">
        <f t="shared" si="31"/>
        <v>129.99999999999994</v>
      </c>
    </row>
    <row r="45" spans="1:65">
      <c r="A45">
        <f>Schedule!A45</f>
        <v>43</v>
      </c>
      <c r="B45" s="78">
        <f>Schedule!M45</f>
        <v>0.38194444444444436</v>
      </c>
      <c r="C45" s="79">
        <f t="shared" si="26"/>
        <v>-39.999999999999858</v>
      </c>
      <c r="D45" s="79">
        <f t="shared" si="26"/>
        <v>-39.999999999999858</v>
      </c>
      <c r="E45" s="79">
        <f t="shared" si="26"/>
        <v>-39.999999999999858</v>
      </c>
      <c r="F45" s="79">
        <f t="shared" si="26"/>
        <v>-39.999999999999858</v>
      </c>
      <c r="G45" s="79">
        <f t="shared" si="26"/>
        <v>-34.999999999999872</v>
      </c>
      <c r="H45" s="79">
        <f t="shared" si="26"/>
        <v>-34.999999999999872</v>
      </c>
      <c r="I45" s="79">
        <f t="shared" si="26"/>
        <v>-34.999999999999872</v>
      </c>
      <c r="J45" s="79">
        <f t="shared" si="26"/>
        <v>-34.999999999999872</v>
      </c>
      <c r="K45" s="79">
        <f t="shared" si="26"/>
        <v>-34.999999999999872</v>
      </c>
      <c r="L45" s="79">
        <f t="shared" si="26"/>
        <v>-34.999999999999872</v>
      </c>
      <c r="M45" s="79">
        <f t="shared" si="27"/>
        <v>-34.999999999999872</v>
      </c>
      <c r="N45" s="79">
        <f t="shared" si="27"/>
        <v>-24.999999999999911</v>
      </c>
      <c r="O45" s="79">
        <f t="shared" si="27"/>
        <v>-24.999999999999911</v>
      </c>
      <c r="P45" s="79">
        <f t="shared" si="27"/>
        <v>-24.999999999999911</v>
      </c>
      <c r="Q45" s="79">
        <f t="shared" si="27"/>
        <v>-24.999999999999911</v>
      </c>
      <c r="R45" s="79">
        <f t="shared" si="27"/>
        <v>-24.999999999999911</v>
      </c>
      <c r="S45" s="79">
        <f t="shared" si="27"/>
        <v>-19.999999999999929</v>
      </c>
      <c r="T45" s="79">
        <f t="shared" si="27"/>
        <v>-19.999999999999929</v>
      </c>
      <c r="U45" s="79">
        <f t="shared" si="27"/>
        <v>-19.999999999999929</v>
      </c>
      <c r="V45" s="79">
        <f t="shared" si="27"/>
        <v>-19.999999999999929</v>
      </c>
      <c r="W45" s="79">
        <f t="shared" si="28"/>
        <v>-19.999999999999929</v>
      </c>
      <c r="X45" s="79">
        <f t="shared" si="28"/>
        <v>-14.999999999999947</v>
      </c>
      <c r="Y45" s="79">
        <f t="shared" si="28"/>
        <v>-14.999999999999947</v>
      </c>
      <c r="Z45" s="79">
        <f t="shared" si="28"/>
        <v>-14.999999999999947</v>
      </c>
      <c r="AA45" s="79">
        <f t="shared" si="28"/>
        <v>-14.999999999999947</v>
      </c>
      <c r="AB45" s="79">
        <f t="shared" si="28"/>
        <v>-14.999999999999947</v>
      </c>
      <c r="AC45" s="79">
        <f t="shared" si="28"/>
        <v>-14.999999999999947</v>
      </c>
      <c r="AD45" s="79">
        <f t="shared" si="28"/>
        <v>-14.999999999999947</v>
      </c>
      <c r="AE45" s="79">
        <f t="shared" si="28"/>
        <v>-14.999999999999947</v>
      </c>
      <c r="AF45" s="79">
        <f t="shared" si="28"/>
        <v>-9.9999999999999645</v>
      </c>
      <c r="AG45" s="79">
        <f t="shared" si="29"/>
        <v>-9.9999999999999645</v>
      </c>
      <c r="AH45" s="79">
        <f t="shared" si="29"/>
        <v>-9.9999999999999645</v>
      </c>
      <c r="AI45" s="79">
        <f t="shared" si="29"/>
        <v>-9.9999999999999645</v>
      </c>
      <c r="AJ45" s="79">
        <f t="shared" si="29"/>
        <v>-9.9999999999999645</v>
      </c>
      <c r="AK45" s="79">
        <f t="shared" si="29"/>
        <v>-9.9999999999999645</v>
      </c>
      <c r="AL45" s="79">
        <f t="shared" si="29"/>
        <v>-9.9999999999999645</v>
      </c>
      <c r="AM45" s="79">
        <f t="shared" si="29"/>
        <v>-9.9999999999999645</v>
      </c>
      <c r="AN45" s="79">
        <f t="shared" si="29"/>
        <v>-9.9999999999999645</v>
      </c>
      <c r="AO45" s="79">
        <f t="shared" si="29"/>
        <v>-4.9999999999999822</v>
      </c>
      <c r="AP45" s="79">
        <f t="shared" si="29"/>
        <v>-4.9999999999999822</v>
      </c>
      <c r="AQ45" s="79">
        <f t="shared" si="30"/>
        <v>-4.9999999999999822</v>
      </c>
      <c r="AR45" s="79">
        <f t="shared" si="30"/>
        <v>-4.9999999999999822</v>
      </c>
      <c r="AS45" s="79">
        <f t="shared" si="30"/>
        <v>0</v>
      </c>
      <c r="AT45" s="79">
        <f t="shared" si="30"/>
        <v>0</v>
      </c>
      <c r="AU45" s="79">
        <f t="shared" si="30"/>
        <v>0</v>
      </c>
      <c r="AV45" s="79">
        <f t="shared" si="30"/>
        <v>0</v>
      </c>
      <c r="AW45" s="79">
        <f t="shared" si="30"/>
        <v>20.000000000000007</v>
      </c>
      <c r="AX45" s="79">
        <f t="shared" si="30"/>
        <v>20.000000000000007</v>
      </c>
      <c r="AY45" s="79">
        <f t="shared" si="30"/>
        <v>20.000000000000007</v>
      </c>
      <c r="AZ45" s="79">
        <f t="shared" si="30"/>
        <v>20.000000000000007</v>
      </c>
      <c r="BA45" s="79">
        <f t="shared" si="31"/>
        <v>20.000000000000007</v>
      </c>
      <c r="BB45" s="79">
        <f t="shared" si="31"/>
        <v>20.000000000000007</v>
      </c>
      <c r="BC45" s="79">
        <f t="shared" si="31"/>
        <v>20.000000000000007</v>
      </c>
      <c r="BD45" s="79">
        <f t="shared" si="31"/>
        <v>20.000000000000007</v>
      </c>
      <c r="BE45" s="79">
        <f t="shared" si="31"/>
        <v>20.000000000000007</v>
      </c>
      <c r="BF45" s="79">
        <f t="shared" si="31"/>
        <v>65.000000000000014</v>
      </c>
      <c r="BG45" s="79">
        <f t="shared" si="31"/>
        <v>69.999999999999986</v>
      </c>
      <c r="BH45" s="79">
        <f t="shared" si="31"/>
        <v>94.999999999999986</v>
      </c>
      <c r="BI45" s="79">
        <f t="shared" si="31"/>
        <v>94.999999999999986</v>
      </c>
      <c r="BJ45" s="79">
        <f t="shared" si="31"/>
        <v>104.99999999999994</v>
      </c>
      <c r="BK45" s="79">
        <f t="shared" si="31"/>
        <v>104.99999999999994</v>
      </c>
      <c r="BL45" s="79">
        <f t="shared" si="31"/>
        <v>124.99999999999996</v>
      </c>
      <c r="BM45" s="79">
        <f t="shared" si="31"/>
        <v>124.99999999999996</v>
      </c>
    </row>
    <row r="46" spans="1:65">
      <c r="A46">
        <f>Schedule!A46</f>
        <v>44</v>
      </c>
      <c r="B46" s="78">
        <f>Schedule!M46</f>
        <v>0.38194444444444436</v>
      </c>
      <c r="C46" s="79">
        <f t="shared" si="26"/>
        <v>-39.999999999999858</v>
      </c>
      <c r="D46" s="79">
        <f t="shared" si="26"/>
        <v>-39.999999999999858</v>
      </c>
      <c r="E46" s="79">
        <f t="shared" si="26"/>
        <v>-39.999999999999858</v>
      </c>
      <c r="F46" s="79">
        <f t="shared" si="26"/>
        <v>-39.999999999999858</v>
      </c>
      <c r="G46" s="79">
        <f t="shared" si="26"/>
        <v>-34.999999999999872</v>
      </c>
      <c r="H46" s="79">
        <f t="shared" si="26"/>
        <v>-34.999999999999872</v>
      </c>
      <c r="I46" s="79">
        <f t="shared" si="26"/>
        <v>-34.999999999999872</v>
      </c>
      <c r="J46" s="79">
        <f t="shared" si="26"/>
        <v>-34.999999999999872</v>
      </c>
      <c r="K46" s="79">
        <f t="shared" si="26"/>
        <v>-34.999999999999872</v>
      </c>
      <c r="L46" s="79">
        <f t="shared" si="26"/>
        <v>-34.999999999999872</v>
      </c>
      <c r="M46" s="79">
        <f t="shared" si="27"/>
        <v>-34.999999999999872</v>
      </c>
      <c r="N46" s="79">
        <f t="shared" si="27"/>
        <v>-24.999999999999911</v>
      </c>
      <c r="O46" s="79">
        <f t="shared" si="27"/>
        <v>-24.999999999999911</v>
      </c>
      <c r="P46" s="79">
        <f t="shared" si="27"/>
        <v>-24.999999999999911</v>
      </c>
      <c r="Q46" s="79">
        <f t="shared" si="27"/>
        <v>-24.999999999999911</v>
      </c>
      <c r="R46" s="79">
        <f t="shared" si="27"/>
        <v>-24.999999999999911</v>
      </c>
      <c r="S46" s="79">
        <f t="shared" si="27"/>
        <v>-19.999999999999929</v>
      </c>
      <c r="T46" s="79">
        <f t="shared" si="27"/>
        <v>-19.999999999999929</v>
      </c>
      <c r="U46" s="79">
        <f t="shared" si="27"/>
        <v>-19.999999999999929</v>
      </c>
      <c r="V46" s="79">
        <f t="shared" si="27"/>
        <v>-19.999999999999929</v>
      </c>
      <c r="W46" s="79">
        <f t="shared" si="28"/>
        <v>-19.999999999999929</v>
      </c>
      <c r="X46" s="79">
        <f t="shared" si="28"/>
        <v>-14.999999999999947</v>
      </c>
      <c r="Y46" s="79">
        <f t="shared" si="28"/>
        <v>-14.999999999999947</v>
      </c>
      <c r="Z46" s="79">
        <f t="shared" si="28"/>
        <v>-14.999999999999947</v>
      </c>
      <c r="AA46" s="79">
        <f t="shared" si="28"/>
        <v>-14.999999999999947</v>
      </c>
      <c r="AB46" s="79">
        <f t="shared" si="28"/>
        <v>-14.999999999999947</v>
      </c>
      <c r="AC46" s="79">
        <f t="shared" si="28"/>
        <v>-14.999999999999947</v>
      </c>
      <c r="AD46" s="79">
        <f t="shared" si="28"/>
        <v>-14.999999999999947</v>
      </c>
      <c r="AE46" s="79">
        <f t="shared" si="28"/>
        <v>-14.999999999999947</v>
      </c>
      <c r="AF46" s="79">
        <f t="shared" si="28"/>
        <v>-9.9999999999999645</v>
      </c>
      <c r="AG46" s="79">
        <f t="shared" si="29"/>
        <v>-9.9999999999999645</v>
      </c>
      <c r="AH46" s="79">
        <f t="shared" si="29"/>
        <v>-9.9999999999999645</v>
      </c>
      <c r="AI46" s="79">
        <f t="shared" si="29"/>
        <v>-9.9999999999999645</v>
      </c>
      <c r="AJ46" s="79">
        <f t="shared" si="29"/>
        <v>-9.9999999999999645</v>
      </c>
      <c r="AK46" s="79">
        <f t="shared" si="29"/>
        <v>-9.9999999999999645</v>
      </c>
      <c r="AL46" s="79">
        <f t="shared" si="29"/>
        <v>-9.9999999999999645</v>
      </c>
      <c r="AM46" s="79">
        <f t="shared" si="29"/>
        <v>-9.9999999999999645</v>
      </c>
      <c r="AN46" s="79">
        <f t="shared" si="29"/>
        <v>-9.9999999999999645</v>
      </c>
      <c r="AO46" s="79">
        <f t="shared" si="29"/>
        <v>-4.9999999999999822</v>
      </c>
      <c r="AP46" s="79">
        <f t="shared" si="29"/>
        <v>-4.9999999999999822</v>
      </c>
      <c r="AQ46" s="79">
        <f t="shared" si="30"/>
        <v>-4.9999999999999822</v>
      </c>
      <c r="AR46" s="79">
        <f t="shared" si="30"/>
        <v>-4.9999999999999822</v>
      </c>
      <c r="AS46" s="79">
        <f t="shared" si="30"/>
        <v>0</v>
      </c>
      <c r="AT46" s="79">
        <f t="shared" si="30"/>
        <v>0</v>
      </c>
      <c r="AU46" s="79">
        <f t="shared" si="30"/>
        <v>0</v>
      </c>
      <c r="AV46" s="79">
        <f t="shared" si="30"/>
        <v>0</v>
      </c>
      <c r="AW46" s="79">
        <f t="shared" si="30"/>
        <v>20.000000000000007</v>
      </c>
      <c r="AX46" s="79">
        <f t="shared" si="30"/>
        <v>20.000000000000007</v>
      </c>
      <c r="AY46" s="79">
        <f t="shared" si="30"/>
        <v>20.000000000000007</v>
      </c>
      <c r="AZ46" s="79">
        <f t="shared" si="30"/>
        <v>20.000000000000007</v>
      </c>
      <c r="BA46" s="79">
        <f t="shared" si="31"/>
        <v>20.000000000000007</v>
      </c>
      <c r="BB46" s="79">
        <f t="shared" si="31"/>
        <v>20.000000000000007</v>
      </c>
      <c r="BC46" s="79">
        <f t="shared" si="31"/>
        <v>20.000000000000007</v>
      </c>
      <c r="BD46" s="79">
        <f t="shared" si="31"/>
        <v>20.000000000000007</v>
      </c>
      <c r="BE46" s="79">
        <f t="shared" si="31"/>
        <v>20.000000000000007</v>
      </c>
      <c r="BF46" s="79">
        <f t="shared" si="31"/>
        <v>65.000000000000014</v>
      </c>
      <c r="BG46" s="79">
        <f t="shared" si="31"/>
        <v>69.999999999999986</v>
      </c>
      <c r="BH46" s="79">
        <f t="shared" si="31"/>
        <v>94.999999999999986</v>
      </c>
      <c r="BI46" s="79">
        <f t="shared" si="31"/>
        <v>94.999999999999986</v>
      </c>
      <c r="BJ46" s="79">
        <f t="shared" si="31"/>
        <v>104.99999999999994</v>
      </c>
      <c r="BK46" s="79">
        <f t="shared" si="31"/>
        <v>104.99999999999994</v>
      </c>
      <c r="BL46" s="79">
        <f t="shared" si="31"/>
        <v>124.99999999999996</v>
      </c>
      <c r="BM46" s="79">
        <f t="shared" si="31"/>
        <v>124.99999999999996</v>
      </c>
    </row>
    <row r="47" spans="1:65">
      <c r="A47">
        <f>Schedule!A47</f>
        <v>45</v>
      </c>
      <c r="B47" s="78">
        <f>Schedule!M47</f>
        <v>0.38194444444444436</v>
      </c>
      <c r="C47" s="79">
        <f t="shared" si="26"/>
        <v>-39.999999999999858</v>
      </c>
      <c r="D47" s="79">
        <f t="shared" si="26"/>
        <v>-39.999999999999858</v>
      </c>
      <c r="E47" s="79">
        <f t="shared" si="26"/>
        <v>-39.999999999999858</v>
      </c>
      <c r="F47" s="79">
        <f t="shared" si="26"/>
        <v>-39.999999999999858</v>
      </c>
      <c r="G47" s="79">
        <f t="shared" si="26"/>
        <v>-34.999999999999872</v>
      </c>
      <c r="H47" s="79">
        <f t="shared" si="26"/>
        <v>-34.999999999999872</v>
      </c>
      <c r="I47" s="79">
        <f t="shared" si="26"/>
        <v>-34.999999999999872</v>
      </c>
      <c r="J47" s="79">
        <f t="shared" si="26"/>
        <v>-34.999999999999872</v>
      </c>
      <c r="K47" s="79">
        <f t="shared" si="26"/>
        <v>-34.999999999999872</v>
      </c>
      <c r="L47" s="79">
        <f t="shared" si="26"/>
        <v>-34.999999999999872</v>
      </c>
      <c r="M47" s="79">
        <f t="shared" si="27"/>
        <v>-34.999999999999872</v>
      </c>
      <c r="N47" s="79">
        <f t="shared" si="27"/>
        <v>-24.999999999999911</v>
      </c>
      <c r="O47" s="79">
        <f t="shared" si="27"/>
        <v>-24.999999999999911</v>
      </c>
      <c r="P47" s="79">
        <f t="shared" si="27"/>
        <v>-24.999999999999911</v>
      </c>
      <c r="Q47" s="79">
        <f t="shared" si="27"/>
        <v>-24.999999999999911</v>
      </c>
      <c r="R47" s="79">
        <f t="shared" si="27"/>
        <v>-24.999999999999911</v>
      </c>
      <c r="S47" s="79">
        <f t="shared" si="27"/>
        <v>-19.999999999999929</v>
      </c>
      <c r="T47" s="79">
        <f t="shared" si="27"/>
        <v>-19.999999999999929</v>
      </c>
      <c r="U47" s="79">
        <f t="shared" si="27"/>
        <v>-19.999999999999929</v>
      </c>
      <c r="V47" s="79">
        <f t="shared" si="27"/>
        <v>-19.999999999999929</v>
      </c>
      <c r="W47" s="79">
        <f t="shared" si="28"/>
        <v>-19.999999999999929</v>
      </c>
      <c r="X47" s="79">
        <f t="shared" si="28"/>
        <v>-14.999999999999947</v>
      </c>
      <c r="Y47" s="79">
        <f t="shared" si="28"/>
        <v>-14.999999999999947</v>
      </c>
      <c r="Z47" s="79">
        <f t="shared" si="28"/>
        <v>-14.999999999999947</v>
      </c>
      <c r="AA47" s="79">
        <f t="shared" si="28"/>
        <v>-14.999999999999947</v>
      </c>
      <c r="AB47" s="79">
        <f t="shared" si="28"/>
        <v>-14.999999999999947</v>
      </c>
      <c r="AC47" s="79">
        <f t="shared" si="28"/>
        <v>-14.999999999999947</v>
      </c>
      <c r="AD47" s="79">
        <f t="shared" si="28"/>
        <v>-14.999999999999947</v>
      </c>
      <c r="AE47" s="79">
        <f t="shared" si="28"/>
        <v>-14.999999999999947</v>
      </c>
      <c r="AF47" s="79">
        <f t="shared" si="28"/>
        <v>-9.9999999999999645</v>
      </c>
      <c r="AG47" s="79">
        <f t="shared" si="29"/>
        <v>-9.9999999999999645</v>
      </c>
      <c r="AH47" s="79">
        <f t="shared" si="29"/>
        <v>-9.9999999999999645</v>
      </c>
      <c r="AI47" s="79">
        <f t="shared" si="29"/>
        <v>-9.9999999999999645</v>
      </c>
      <c r="AJ47" s="79">
        <f t="shared" si="29"/>
        <v>-9.9999999999999645</v>
      </c>
      <c r="AK47" s="79">
        <f t="shared" si="29"/>
        <v>-9.9999999999999645</v>
      </c>
      <c r="AL47" s="79">
        <f t="shared" si="29"/>
        <v>-9.9999999999999645</v>
      </c>
      <c r="AM47" s="79">
        <f t="shared" si="29"/>
        <v>-9.9999999999999645</v>
      </c>
      <c r="AN47" s="79">
        <f t="shared" si="29"/>
        <v>-9.9999999999999645</v>
      </c>
      <c r="AO47" s="79">
        <f t="shared" si="29"/>
        <v>-4.9999999999999822</v>
      </c>
      <c r="AP47" s="79">
        <f t="shared" si="29"/>
        <v>-4.9999999999999822</v>
      </c>
      <c r="AQ47" s="79">
        <f t="shared" si="30"/>
        <v>-4.9999999999999822</v>
      </c>
      <c r="AR47" s="79">
        <f t="shared" si="30"/>
        <v>-4.9999999999999822</v>
      </c>
      <c r="AS47" s="79">
        <f t="shared" si="30"/>
        <v>0</v>
      </c>
      <c r="AT47" s="79">
        <f t="shared" si="30"/>
        <v>0</v>
      </c>
      <c r="AU47" s="79">
        <f t="shared" si="30"/>
        <v>0</v>
      </c>
      <c r="AV47" s="79">
        <f t="shared" si="30"/>
        <v>0</v>
      </c>
      <c r="AW47" s="79">
        <f t="shared" si="30"/>
        <v>20.000000000000007</v>
      </c>
      <c r="AX47" s="79">
        <f t="shared" si="30"/>
        <v>20.000000000000007</v>
      </c>
      <c r="AY47" s="79">
        <f t="shared" si="30"/>
        <v>20.000000000000007</v>
      </c>
      <c r="AZ47" s="79">
        <f t="shared" si="30"/>
        <v>20.000000000000007</v>
      </c>
      <c r="BA47" s="79">
        <f t="shared" si="31"/>
        <v>20.000000000000007</v>
      </c>
      <c r="BB47" s="79">
        <f t="shared" si="31"/>
        <v>20.000000000000007</v>
      </c>
      <c r="BC47" s="79">
        <f t="shared" si="31"/>
        <v>20.000000000000007</v>
      </c>
      <c r="BD47" s="79">
        <f t="shared" si="31"/>
        <v>20.000000000000007</v>
      </c>
      <c r="BE47" s="79">
        <f t="shared" si="31"/>
        <v>20.000000000000007</v>
      </c>
      <c r="BF47" s="79">
        <f t="shared" si="31"/>
        <v>65.000000000000014</v>
      </c>
      <c r="BG47" s="79">
        <f t="shared" si="31"/>
        <v>69.999999999999986</v>
      </c>
      <c r="BH47" s="79">
        <f t="shared" si="31"/>
        <v>94.999999999999986</v>
      </c>
      <c r="BI47" s="79">
        <f t="shared" si="31"/>
        <v>94.999999999999986</v>
      </c>
      <c r="BJ47" s="79">
        <f t="shared" si="31"/>
        <v>104.99999999999994</v>
      </c>
      <c r="BK47" s="79">
        <f t="shared" si="31"/>
        <v>104.99999999999994</v>
      </c>
      <c r="BL47" s="79">
        <f t="shared" si="31"/>
        <v>124.99999999999996</v>
      </c>
      <c r="BM47" s="79">
        <f t="shared" si="31"/>
        <v>124.99999999999996</v>
      </c>
    </row>
    <row r="48" spans="1:65">
      <c r="A48">
        <f>Schedule!A48</f>
        <v>46</v>
      </c>
      <c r="B48" s="78">
        <f>Schedule!M48</f>
        <v>0.38194444444444436</v>
      </c>
      <c r="C48" s="79">
        <f t="shared" si="26"/>
        <v>-39.999999999999858</v>
      </c>
      <c r="D48" s="79">
        <f t="shared" si="26"/>
        <v>-39.999999999999858</v>
      </c>
      <c r="E48" s="79">
        <f t="shared" si="26"/>
        <v>-39.999999999999858</v>
      </c>
      <c r="F48" s="79">
        <f t="shared" si="26"/>
        <v>-39.999999999999858</v>
      </c>
      <c r="G48" s="79">
        <f t="shared" si="26"/>
        <v>-34.999999999999872</v>
      </c>
      <c r="H48" s="79">
        <f t="shared" si="26"/>
        <v>-34.999999999999872</v>
      </c>
      <c r="I48" s="79">
        <f t="shared" si="26"/>
        <v>-34.999999999999872</v>
      </c>
      <c r="J48" s="79">
        <f t="shared" si="26"/>
        <v>-34.999999999999872</v>
      </c>
      <c r="K48" s="79">
        <f t="shared" si="26"/>
        <v>-34.999999999999872</v>
      </c>
      <c r="L48" s="79">
        <f t="shared" si="26"/>
        <v>-34.999999999999872</v>
      </c>
      <c r="M48" s="79">
        <f t="shared" si="27"/>
        <v>-34.999999999999872</v>
      </c>
      <c r="N48" s="79">
        <f t="shared" si="27"/>
        <v>-24.999999999999911</v>
      </c>
      <c r="O48" s="79">
        <f t="shared" si="27"/>
        <v>-24.999999999999911</v>
      </c>
      <c r="P48" s="79">
        <f t="shared" si="27"/>
        <v>-24.999999999999911</v>
      </c>
      <c r="Q48" s="79">
        <f t="shared" si="27"/>
        <v>-24.999999999999911</v>
      </c>
      <c r="R48" s="79">
        <f t="shared" si="27"/>
        <v>-24.999999999999911</v>
      </c>
      <c r="S48" s="79">
        <f t="shared" si="27"/>
        <v>-19.999999999999929</v>
      </c>
      <c r="T48" s="79">
        <f t="shared" si="27"/>
        <v>-19.999999999999929</v>
      </c>
      <c r="U48" s="79">
        <f t="shared" si="27"/>
        <v>-19.999999999999929</v>
      </c>
      <c r="V48" s="79">
        <f t="shared" si="27"/>
        <v>-19.999999999999929</v>
      </c>
      <c r="W48" s="79">
        <f t="shared" si="28"/>
        <v>-19.999999999999929</v>
      </c>
      <c r="X48" s="79">
        <f t="shared" si="28"/>
        <v>-14.999999999999947</v>
      </c>
      <c r="Y48" s="79">
        <f t="shared" si="28"/>
        <v>-14.999999999999947</v>
      </c>
      <c r="Z48" s="79">
        <f t="shared" si="28"/>
        <v>-14.999999999999947</v>
      </c>
      <c r="AA48" s="79">
        <f t="shared" si="28"/>
        <v>-14.999999999999947</v>
      </c>
      <c r="AB48" s="79">
        <f t="shared" si="28"/>
        <v>-14.999999999999947</v>
      </c>
      <c r="AC48" s="79">
        <f t="shared" si="28"/>
        <v>-14.999999999999947</v>
      </c>
      <c r="AD48" s="79">
        <f t="shared" si="28"/>
        <v>-14.999999999999947</v>
      </c>
      <c r="AE48" s="79">
        <f t="shared" si="28"/>
        <v>-14.999999999999947</v>
      </c>
      <c r="AF48" s="79">
        <f t="shared" si="28"/>
        <v>-9.9999999999999645</v>
      </c>
      <c r="AG48" s="79">
        <f t="shared" si="29"/>
        <v>-9.9999999999999645</v>
      </c>
      <c r="AH48" s="79">
        <f t="shared" si="29"/>
        <v>-9.9999999999999645</v>
      </c>
      <c r="AI48" s="79">
        <f t="shared" si="29"/>
        <v>-9.9999999999999645</v>
      </c>
      <c r="AJ48" s="79">
        <f t="shared" si="29"/>
        <v>-9.9999999999999645</v>
      </c>
      <c r="AK48" s="79">
        <f t="shared" si="29"/>
        <v>-9.9999999999999645</v>
      </c>
      <c r="AL48" s="79">
        <f t="shared" si="29"/>
        <v>-9.9999999999999645</v>
      </c>
      <c r="AM48" s="79">
        <f t="shared" si="29"/>
        <v>-9.9999999999999645</v>
      </c>
      <c r="AN48" s="79">
        <f t="shared" si="29"/>
        <v>-9.9999999999999645</v>
      </c>
      <c r="AO48" s="79">
        <f t="shared" si="29"/>
        <v>-4.9999999999999822</v>
      </c>
      <c r="AP48" s="79">
        <f t="shared" si="29"/>
        <v>-4.9999999999999822</v>
      </c>
      <c r="AQ48" s="79">
        <f t="shared" si="30"/>
        <v>-4.9999999999999822</v>
      </c>
      <c r="AR48" s="79">
        <f t="shared" si="30"/>
        <v>-4.9999999999999822</v>
      </c>
      <c r="AS48" s="79">
        <f t="shared" si="30"/>
        <v>0</v>
      </c>
      <c r="AT48" s="79">
        <f t="shared" si="30"/>
        <v>0</v>
      </c>
      <c r="AU48" s="79">
        <f t="shared" si="30"/>
        <v>0</v>
      </c>
      <c r="AV48" s="79">
        <f t="shared" si="30"/>
        <v>0</v>
      </c>
      <c r="AW48" s="79">
        <f t="shared" si="30"/>
        <v>20.000000000000007</v>
      </c>
      <c r="AX48" s="79">
        <f t="shared" si="30"/>
        <v>20.000000000000007</v>
      </c>
      <c r="AY48" s="79">
        <f t="shared" si="30"/>
        <v>20.000000000000007</v>
      </c>
      <c r="AZ48" s="79">
        <f t="shared" si="30"/>
        <v>20.000000000000007</v>
      </c>
      <c r="BA48" s="79">
        <f t="shared" si="31"/>
        <v>20.000000000000007</v>
      </c>
      <c r="BB48" s="79">
        <f t="shared" si="31"/>
        <v>20.000000000000007</v>
      </c>
      <c r="BC48" s="79">
        <f t="shared" si="31"/>
        <v>20.000000000000007</v>
      </c>
      <c r="BD48" s="79">
        <f t="shared" si="31"/>
        <v>20.000000000000007</v>
      </c>
      <c r="BE48" s="79">
        <f t="shared" si="31"/>
        <v>20.000000000000007</v>
      </c>
      <c r="BF48" s="79">
        <f t="shared" si="31"/>
        <v>65.000000000000014</v>
      </c>
      <c r="BG48" s="79">
        <f t="shared" si="31"/>
        <v>69.999999999999986</v>
      </c>
      <c r="BH48" s="79">
        <f t="shared" si="31"/>
        <v>94.999999999999986</v>
      </c>
      <c r="BI48" s="79">
        <f t="shared" si="31"/>
        <v>94.999999999999986</v>
      </c>
      <c r="BJ48" s="79">
        <f t="shared" si="31"/>
        <v>104.99999999999994</v>
      </c>
      <c r="BK48" s="79">
        <f t="shared" si="31"/>
        <v>104.99999999999994</v>
      </c>
      <c r="BL48" s="79">
        <f t="shared" si="31"/>
        <v>124.99999999999996</v>
      </c>
      <c r="BM48" s="79">
        <f t="shared" si="31"/>
        <v>124.99999999999996</v>
      </c>
    </row>
    <row r="49" spans="1:65">
      <c r="A49">
        <f>Schedule!A49</f>
        <v>47</v>
      </c>
      <c r="B49" s="78">
        <f>Schedule!M49</f>
        <v>0.39583333333333326</v>
      </c>
      <c r="C49" s="79">
        <f t="shared" si="26"/>
        <v>-59.999999999999865</v>
      </c>
      <c r="D49" s="79">
        <f t="shared" si="26"/>
        <v>-59.999999999999865</v>
      </c>
      <c r="E49" s="79">
        <f t="shared" si="26"/>
        <v>-59.999999999999865</v>
      </c>
      <c r="F49" s="79">
        <f t="shared" si="26"/>
        <v>-59.999999999999865</v>
      </c>
      <c r="G49" s="79">
        <f t="shared" si="26"/>
        <v>-54.999999999999886</v>
      </c>
      <c r="H49" s="79">
        <f t="shared" si="26"/>
        <v>-54.999999999999886</v>
      </c>
      <c r="I49" s="79">
        <f t="shared" si="26"/>
        <v>-54.999999999999886</v>
      </c>
      <c r="J49" s="79">
        <f t="shared" si="26"/>
        <v>-54.999999999999886</v>
      </c>
      <c r="K49" s="79">
        <f t="shared" si="26"/>
        <v>-54.999999999999886</v>
      </c>
      <c r="L49" s="79">
        <f t="shared" si="26"/>
        <v>-54.999999999999886</v>
      </c>
      <c r="M49" s="79">
        <f t="shared" si="27"/>
        <v>-54.999999999999886</v>
      </c>
      <c r="N49" s="79">
        <f t="shared" si="27"/>
        <v>-44.999999999999922</v>
      </c>
      <c r="O49" s="79">
        <f t="shared" si="27"/>
        <v>-44.999999999999922</v>
      </c>
      <c r="P49" s="79">
        <f t="shared" si="27"/>
        <v>-44.999999999999922</v>
      </c>
      <c r="Q49" s="79">
        <f t="shared" si="27"/>
        <v>-44.999999999999922</v>
      </c>
      <c r="R49" s="79">
        <f t="shared" si="27"/>
        <v>-44.999999999999922</v>
      </c>
      <c r="S49" s="79">
        <f t="shared" si="27"/>
        <v>-39.999999999999936</v>
      </c>
      <c r="T49" s="79">
        <f t="shared" si="27"/>
        <v>-39.999999999999936</v>
      </c>
      <c r="U49" s="79">
        <f t="shared" si="27"/>
        <v>-39.999999999999936</v>
      </c>
      <c r="V49" s="79">
        <f t="shared" si="27"/>
        <v>-39.999999999999936</v>
      </c>
      <c r="W49" s="79">
        <f t="shared" si="28"/>
        <v>-39.999999999999936</v>
      </c>
      <c r="X49" s="79">
        <f t="shared" si="28"/>
        <v>-34.999999999999957</v>
      </c>
      <c r="Y49" s="79">
        <f t="shared" si="28"/>
        <v>-34.999999999999957</v>
      </c>
      <c r="Z49" s="79">
        <f t="shared" si="28"/>
        <v>-34.999999999999957</v>
      </c>
      <c r="AA49" s="79">
        <f t="shared" si="28"/>
        <v>-34.999999999999957</v>
      </c>
      <c r="AB49" s="79">
        <f t="shared" si="28"/>
        <v>-34.999999999999957</v>
      </c>
      <c r="AC49" s="79">
        <f t="shared" si="28"/>
        <v>-34.999999999999957</v>
      </c>
      <c r="AD49" s="79">
        <f t="shared" si="28"/>
        <v>-34.999999999999957</v>
      </c>
      <c r="AE49" s="79">
        <f t="shared" si="28"/>
        <v>-34.999999999999957</v>
      </c>
      <c r="AF49" s="79">
        <f t="shared" si="28"/>
        <v>-29.999999999999972</v>
      </c>
      <c r="AG49" s="79">
        <f t="shared" si="29"/>
        <v>-29.999999999999972</v>
      </c>
      <c r="AH49" s="79">
        <f t="shared" si="29"/>
        <v>-29.999999999999972</v>
      </c>
      <c r="AI49" s="79">
        <f t="shared" si="29"/>
        <v>-29.999999999999972</v>
      </c>
      <c r="AJ49" s="79">
        <f t="shared" si="29"/>
        <v>-29.999999999999972</v>
      </c>
      <c r="AK49" s="79">
        <f t="shared" si="29"/>
        <v>-29.999999999999972</v>
      </c>
      <c r="AL49" s="79">
        <f t="shared" si="29"/>
        <v>-29.999999999999972</v>
      </c>
      <c r="AM49" s="79">
        <f t="shared" si="29"/>
        <v>-29.999999999999972</v>
      </c>
      <c r="AN49" s="79">
        <f t="shared" si="29"/>
        <v>-29.999999999999972</v>
      </c>
      <c r="AO49" s="79">
        <f t="shared" si="29"/>
        <v>-24.999999999999993</v>
      </c>
      <c r="AP49" s="79">
        <f t="shared" si="29"/>
        <v>-24.999999999999993</v>
      </c>
      <c r="AQ49" s="79">
        <f t="shared" si="30"/>
        <v>-24.999999999999993</v>
      </c>
      <c r="AR49" s="79">
        <f t="shared" si="30"/>
        <v>-24.999999999999993</v>
      </c>
      <c r="AS49" s="79">
        <f t="shared" si="30"/>
        <v>-20.000000000000007</v>
      </c>
      <c r="AT49" s="79">
        <f t="shared" si="30"/>
        <v>-20.000000000000007</v>
      </c>
      <c r="AU49" s="79">
        <f t="shared" si="30"/>
        <v>-20.000000000000007</v>
      </c>
      <c r="AV49" s="79">
        <f t="shared" si="30"/>
        <v>-20.000000000000007</v>
      </c>
      <c r="AW49" s="79">
        <f t="shared" si="30"/>
        <v>0</v>
      </c>
      <c r="AX49" s="79">
        <f t="shared" si="30"/>
        <v>0</v>
      </c>
      <c r="AY49" s="79">
        <f t="shared" si="30"/>
        <v>0</v>
      </c>
      <c r="AZ49" s="79">
        <f t="shared" si="30"/>
        <v>0</v>
      </c>
      <c r="BA49" s="79">
        <f t="shared" si="31"/>
        <v>0</v>
      </c>
      <c r="BB49" s="79">
        <f t="shared" si="31"/>
        <v>0</v>
      </c>
      <c r="BC49" s="79">
        <f t="shared" si="31"/>
        <v>0</v>
      </c>
      <c r="BD49" s="79">
        <f t="shared" si="31"/>
        <v>0</v>
      </c>
      <c r="BE49" s="79">
        <f t="shared" si="31"/>
        <v>0</v>
      </c>
      <c r="BF49" s="79">
        <f t="shared" si="31"/>
        <v>45</v>
      </c>
      <c r="BG49" s="79">
        <f t="shared" si="31"/>
        <v>49.999999999999986</v>
      </c>
      <c r="BH49" s="79">
        <f t="shared" si="31"/>
        <v>74.999999999999972</v>
      </c>
      <c r="BI49" s="79">
        <f t="shared" si="31"/>
        <v>74.999999999999972</v>
      </c>
      <c r="BJ49" s="79">
        <f t="shared" si="31"/>
        <v>84.999999999999943</v>
      </c>
      <c r="BK49" s="79">
        <f t="shared" si="31"/>
        <v>84.999999999999943</v>
      </c>
      <c r="BL49" s="79">
        <f t="shared" si="31"/>
        <v>104.99999999999994</v>
      </c>
      <c r="BM49" s="79">
        <f t="shared" si="31"/>
        <v>104.99999999999994</v>
      </c>
    </row>
    <row r="50" spans="1:65">
      <c r="A50">
        <f>Schedule!A50</f>
        <v>48</v>
      </c>
      <c r="B50" s="78">
        <f>Schedule!M50</f>
        <v>0.39583333333333326</v>
      </c>
      <c r="C50" s="79">
        <f t="shared" si="26"/>
        <v>-59.999999999999865</v>
      </c>
      <c r="D50" s="79">
        <f t="shared" si="26"/>
        <v>-59.999999999999865</v>
      </c>
      <c r="E50" s="79">
        <f t="shared" si="26"/>
        <v>-59.999999999999865</v>
      </c>
      <c r="F50" s="79">
        <f t="shared" si="26"/>
        <v>-59.999999999999865</v>
      </c>
      <c r="G50" s="79">
        <f t="shared" si="26"/>
        <v>-54.999999999999886</v>
      </c>
      <c r="H50" s="79">
        <f t="shared" si="26"/>
        <v>-54.999999999999886</v>
      </c>
      <c r="I50" s="79">
        <f t="shared" si="26"/>
        <v>-54.999999999999886</v>
      </c>
      <c r="J50" s="79">
        <f t="shared" si="26"/>
        <v>-54.999999999999886</v>
      </c>
      <c r="K50" s="79">
        <f t="shared" si="26"/>
        <v>-54.999999999999886</v>
      </c>
      <c r="L50" s="79">
        <f t="shared" si="26"/>
        <v>-54.999999999999886</v>
      </c>
      <c r="M50" s="79">
        <f t="shared" si="27"/>
        <v>-54.999999999999886</v>
      </c>
      <c r="N50" s="79">
        <f t="shared" si="27"/>
        <v>-44.999999999999922</v>
      </c>
      <c r="O50" s="79">
        <f t="shared" si="27"/>
        <v>-44.999999999999922</v>
      </c>
      <c r="P50" s="79">
        <f t="shared" si="27"/>
        <v>-44.999999999999922</v>
      </c>
      <c r="Q50" s="79">
        <f t="shared" si="27"/>
        <v>-44.999999999999922</v>
      </c>
      <c r="R50" s="79">
        <f t="shared" si="27"/>
        <v>-44.999999999999922</v>
      </c>
      <c r="S50" s="79">
        <f t="shared" si="27"/>
        <v>-39.999999999999936</v>
      </c>
      <c r="T50" s="79">
        <f t="shared" si="27"/>
        <v>-39.999999999999936</v>
      </c>
      <c r="U50" s="79">
        <f t="shared" si="27"/>
        <v>-39.999999999999936</v>
      </c>
      <c r="V50" s="79">
        <f t="shared" si="27"/>
        <v>-39.999999999999936</v>
      </c>
      <c r="W50" s="79">
        <f t="shared" si="28"/>
        <v>-39.999999999999936</v>
      </c>
      <c r="X50" s="79">
        <f t="shared" si="28"/>
        <v>-34.999999999999957</v>
      </c>
      <c r="Y50" s="79">
        <f t="shared" si="28"/>
        <v>-34.999999999999957</v>
      </c>
      <c r="Z50" s="79">
        <f t="shared" si="28"/>
        <v>-34.999999999999957</v>
      </c>
      <c r="AA50" s="79">
        <f t="shared" si="28"/>
        <v>-34.999999999999957</v>
      </c>
      <c r="AB50" s="79">
        <f t="shared" si="28"/>
        <v>-34.999999999999957</v>
      </c>
      <c r="AC50" s="79">
        <f t="shared" si="28"/>
        <v>-34.999999999999957</v>
      </c>
      <c r="AD50" s="79">
        <f t="shared" si="28"/>
        <v>-34.999999999999957</v>
      </c>
      <c r="AE50" s="79">
        <f t="shared" si="28"/>
        <v>-34.999999999999957</v>
      </c>
      <c r="AF50" s="79">
        <f t="shared" si="28"/>
        <v>-29.999999999999972</v>
      </c>
      <c r="AG50" s="79">
        <f t="shared" si="29"/>
        <v>-29.999999999999972</v>
      </c>
      <c r="AH50" s="79">
        <f t="shared" si="29"/>
        <v>-29.999999999999972</v>
      </c>
      <c r="AI50" s="79">
        <f t="shared" si="29"/>
        <v>-29.999999999999972</v>
      </c>
      <c r="AJ50" s="79">
        <f t="shared" si="29"/>
        <v>-29.999999999999972</v>
      </c>
      <c r="AK50" s="79">
        <f t="shared" si="29"/>
        <v>-29.999999999999972</v>
      </c>
      <c r="AL50" s="79">
        <f t="shared" si="29"/>
        <v>-29.999999999999972</v>
      </c>
      <c r="AM50" s="79">
        <f t="shared" si="29"/>
        <v>-29.999999999999972</v>
      </c>
      <c r="AN50" s="79">
        <f t="shared" si="29"/>
        <v>-29.999999999999972</v>
      </c>
      <c r="AO50" s="79">
        <f t="shared" si="29"/>
        <v>-24.999999999999993</v>
      </c>
      <c r="AP50" s="79">
        <f t="shared" si="29"/>
        <v>-24.999999999999993</v>
      </c>
      <c r="AQ50" s="79">
        <f t="shared" si="30"/>
        <v>-24.999999999999993</v>
      </c>
      <c r="AR50" s="79">
        <f t="shared" si="30"/>
        <v>-24.999999999999993</v>
      </c>
      <c r="AS50" s="79">
        <f t="shared" si="30"/>
        <v>-20.000000000000007</v>
      </c>
      <c r="AT50" s="79">
        <f t="shared" si="30"/>
        <v>-20.000000000000007</v>
      </c>
      <c r="AU50" s="79">
        <f t="shared" si="30"/>
        <v>-20.000000000000007</v>
      </c>
      <c r="AV50" s="79">
        <f t="shared" si="30"/>
        <v>-20.000000000000007</v>
      </c>
      <c r="AW50" s="79">
        <f t="shared" si="30"/>
        <v>0</v>
      </c>
      <c r="AX50" s="79">
        <f t="shared" si="30"/>
        <v>0</v>
      </c>
      <c r="AY50" s="79">
        <f t="shared" si="30"/>
        <v>0</v>
      </c>
      <c r="AZ50" s="79">
        <f t="shared" si="30"/>
        <v>0</v>
      </c>
      <c r="BA50" s="79">
        <f t="shared" si="31"/>
        <v>0</v>
      </c>
      <c r="BB50" s="79">
        <f t="shared" si="31"/>
        <v>0</v>
      </c>
      <c r="BC50" s="79">
        <f t="shared" si="31"/>
        <v>0</v>
      </c>
      <c r="BD50" s="79">
        <f t="shared" si="31"/>
        <v>0</v>
      </c>
      <c r="BE50" s="79">
        <f t="shared" si="31"/>
        <v>0</v>
      </c>
      <c r="BF50" s="79">
        <f t="shared" si="31"/>
        <v>45</v>
      </c>
      <c r="BG50" s="79">
        <f t="shared" si="31"/>
        <v>49.999999999999986</v>
      </c>
      <c r="BH50" s="79">
        <f t="shared" si="31"/>
        <v>74.999999999999972</v>
      </c>
      <c r="BI50" s="79">
        <f t="shared" si="31"/>
        <v>74.999999999999972</v>
      </c>
      <c r="BJ50" s="79">
        <f t="shared" si="31"/>
        <v>84.999999999999943</v>
      </c>
      <c r="BK50" s="79">
        <f t="shared" si="31"/>
        <v>84.999999999999943</v>
      </c>
      <c r="BL50" s="79">
        <f t="shared" si="31"/>
        <v>104.99999999999994</v>
      </c>
      <c r="BM50" s="79">
        <f t="shared" si="31"/>
        <v>104.99999999999994</v>
      </c>
    </row>
    <row r="51" spans="1:65">
      <c r="A51">
        <f>Schedule!A51</f>
        <v>49</v>
      </c>
      <c r="B51" s="78">
        <f>Schedule!M51</f>
        <v>0.39583333333333326</v>
      </c>
      <c r="C51" s="79">
        <f t="shared" si="26"/>
        <v>-59.999999999999865</v>
      </c>
      <c r="D51" s="79">
        <f t="shared" si="26"/>
        <v>-59.999999999999865</v>
      </c>
      <c r="E51" s="79">
        <f t="shared" si="26"/>
        <v>-59.999999999999865</v>
      </c>
      <c r="F51" s="79">
        <f t="shared" si="26"/>
        <v>-59.999999999999865</v>
      </c>
      <c r="G51" s="79">
        <f t="shared" si="26"/>
        <v>-54.999999999999886</v>
      </c>
      <c r="H51" s="79">
        <f t="shared" si="26"/>
        <v>-54.999999999999886</v>
      </c>
      <c r="I51" s="79">
        <f t="shared" si="26"/>
        <v>-54.999999999999886</v>
      </c>
      <c r="J51" s="79">
        <f t="shared" si="26"/>
        <v>-54.999999999999886</v>
      </c>
      <c r="K51" s="79">
        <f t="shared" si="26"/>
        <v>-54.999999999999886</v>
      </c>
      <c r="L51" s="79">
        <f t="shared" si="26"/>
        <v>-54.999999999999886</v>
      </c>
      <c r="M51" s="79">
        <f t="shared" si="27"/>
        <v>-54.999999999999886</v>
      </c>
      <c r="N51" s="79">
        <f t="shared" si="27"/>
        <v>-44.999999999999922</v>
      </c>
      <c r="O51" s="79">
        <f t="shared" si="27"/>
        <v>-44.999999999999922</v>
      </c>
      <c r="P51" s="79">
        <f t="shared" si="27"/>
        <v>-44.999999999999922</v>
      </c>
      <c r="Q51" s="79">
        <f t="shared" si="27"/>
        <v>-44.999999999999922</v>
      </c>
      <c r="R51" s="79">
        <f t="shared" si="27"/>
        <v>-44.999999999999922</v>
      </c>
      <c r="S51" s="79">
        <f t="shared" si="27"/>
        <v>-39.999999999999936</v>
      </c>
      <c r="T51" s="79">
        <f t="shared" si="27"/>
        <v>-39.999999999999936</v>
      </c>
      <c r="U51" s="79">
        <f t="shared" si="27"/>
        <v>-39.999999999999936</v>
      </c>
      <c r="V51" s="79">
        <f t="shared" si="27"/>
        <v>-39.999999999999936</v>
      </c>
      <c r="W51" s="79">
        <f t="shared" si="28"/>
        <v>-39.999999999999936</v>
      </c>
      <c r="X51" s="79">
        <f t="shared" si="28"/>
        <v>-34.999999999999957</v>
      </c>
      <c r="Y51" s="79">
        <f t="shared" si="28"/>
        <v>-34.999999999999957</v>
      </c>
      <c r="Z51" s="79">
        <f t="shared" si="28"/>
        <v>-34.999999999999957</v>
      </c>
      <c r="AA51" s="79">
        <f t="shared" si="28"/>
        <v>-34.999999999999957</v>
      </c>
      <c r="AB51" s="79">
        <f t="shared" si="28"/>
        <v>-34.999999999999957</v>
      </c>
      <c r="AC51" s="79">
        <f t="shared" si="28"/>
        <v>-34.999999999999957</v>
      </c>
      <c r="AD51" s="79">
        <f t="shared" si="28"/>
        <v>-34.999999999999957</v>
      </c>
      <c r="AE51" s="79">
        <f t="shared" si="28"/>
        <v>-34.999999999999957</v>
      </c>
      <c r="AF51" s="79">
        <f t="shared" si="28"/>
        <v>-29.999999999999972</v>
      </c>
      <c r="AG51" s="79">
        <f t="shared" si="29"/>
        <v>-29.999999999999972</v>
      </c>
      <c r="AH51" s="79">
        <f t="shared" si="29"/>
        <v>-29.999999999999972</v>
      </c>
      <c r="AI51" s="79">
        <f t="shared" si="29"/>
        <v>-29.999999999999972</v>
      </c>
      <c r="AJ51" s="79">
        <f t="shared" si="29"/>
        <v>-29.999999999999972</v>
      </c>
      <c r="AK51" s="79">
        <f t="shared" si="29"/>
        <v>-29.999999999999972</v>
      </c>
      <c r="AL51" s="79">
        <f t="shared" si="29"/>
        <v>-29.999999999999972</v>
      </c>
      <c r="AM51" s="79">
        <f t="shared" si="29"/>
        <v>-29.999999999999972</v>
      </c>
      <c r="AN51" s="79">
        <f t="shared" si="29"/>
        <v>-29.999999999999972</v>
      </c>
      <c r="AO51" s="79">
        <f t="shared" si="29"/>
        <v>-24.999999999999993</v>
      </c>
      <c r="AP51" s="79">
        <f t="shared" si="29"/>
        <v>-24.999999999999993</v>
      </c>
      <c r="AQ51" s="79">
        <f t="shared" si="30"/>
        <v>-24.999999999999993</v>
      </c>
      <c r="AR51" s="79">
        <f t="shared" si="30"/>
        <v>-24.999999999999993</v>
      </c>
      <c r="AS51" s="79">
        <f t="shared" si="30"/>
        <v>-20.000000000000007</v>
      </c>
      <c r="AT51" s="79">
        <f t="shared" si="30"/>
        <v>-20.000000000000007</v>
      </c>
      <c r="AU51" s="79">
        <f t="shared" si="30"/>
        <v>-20.000000000000007</v>
      </c>
      <c r="AV51" s="79">
        <f t="shared" si="30"/>
        <v>-20.000000000000007</v>
      </c>
      <c r="AW51" s="79">
        <f t="shared" si="30"/>
        <v>0</v>
      </c>
      <c r="AX51" s="79">
        <f t="shared" si="30"/>
        <v>0</v>
      </c>
      <c r="AY51" s="79">
        <f t="shared" si="30"/>
        <v>0</v>
      </c>
      <c r="AZ51" s="79">
        <f t="shared" si="30"/>
        <v>0</v>
      </c>
      <c r="BA51" s="79">
        <f t="shared" si="31"/>
        <v>0</v>
      </c>
      <c r="BB51" s="79">
        <f t="shared" si="31"/>
        <v>0</v>
      </c>
      <c r="BC51" s="79">
        <f t="shared" si="31"/>
        <v>0</v>
      </c>
      <c r="BD51" s="79">
        <f t="shared" si="31"/>
        <v>0</v>
      </c>
      <c r="BE51" s="79">
        <f t="shared" si="31"/>
        <v>0</v>
      </c>
      <c r="BF51" s="79">
        <f t="shared" si="31"/>
        <v>45</v>
      </c>
      <c r="BG51" s="79">
        <f t="shared" si="31"/>
        <v>49.999999999999986</v>
      </c>
      <c r="BH51" s="79">
        <f t="shared" si="31"/>
        <v>74.999999999999972</v>
      </c>
      <c r="BI51" s="79">
        <f t="shared" si="31"/>
        <v>74.999999999999972</v>
      </c>
      <c r="BJ51" s="79">
        <f t="shared" si="31"/>
        <v>84.999999999999943</v>
      </c>
      <c r="BK51" s="79">
        <f t="shared" si="31"/>
        <v>84.999999999999943</v>
      </c>
      <c r="BL51" s="79">
        <f t="shared" si="31"/>
        <v>104.99999999999994</v>
      </c>
      <c r="BM51" s="79">
        <f t="shared" si="31"/>
        <v>104.99999999999994</v>
      </c>
    </row>
    <row r="52" spans="1:65">
      <c r="A52">
        <f>Schedule!A52</f>
        <v>50</v>
      </c>
      <c r="B52" s="78">
        <f>Schedule!M52</f>
        <v>0.39583333333333326</v>
      </c>
      <c r="C52" s="79">
        <f t="shared" si="26"/>
        <v>-59.999999999999865</v>
      </c>
      <c r="D52" s="79">
        <f t="shared" si="26"/>
        <v>-59.999999999999865</v>
      </c>
      <c r="E52" s="79">
        <f t="shared" si="26"/>
        <v>-59.999999999999865</v>
      </c>
      <c r="F52" s="79">
        <f t="shared" si="26"/>
        <v>-59.999999999999865</v>
      </c>
      <c r="G52" s="79">
        <f t="shared" si="26"/>
        <v>-54.999999999999886</v>
      </c>
      <c r="H52" s="79">
        <f t="shared" si="26"/>
        <v>-54.999999999999886</v>
      </c>
      <c r="I52" s="79">
        <f t="shared" si="26"/>
        <v>-54.999999999999886</v>
      </c>
      <c r="J52" s="79">
        <f t="shared" si="26"/>
        <v>-54.999999999999886</v>
      </c>
      <c r="K52" s="79">
        <f t="shared" si="26"/>
        <v>-54.999999999999886</v>
      </c>
      <c r="L52" s="79">
        <f t="shared" si="26"/>
        <v>-54.999999999999886</v>
      </c>
      <c r="M52" s="79">
        <f t="shared" si="27"/>
        <v>-54.999999999999886</v>
      </c>
      <c r="N52" s="79">
        <f t="shared" si="27"/>
        <v>-44.999999999999922</v>
      </c>
      <c r="O52" s="79">
        <f t="shared" si="27"/>
        <v>-44.999999999999922</v>
      </c>
      <c r="P52" s="79">
        <f t="shared" si="27"/>
        <v>-44.999999999999922</v>
      </c>
      <c r="Q52" s="79">
        <f t="shared" si="27"/>
        <v>-44.999999999999922</v>
      </c>
      <c r="R52" s="79">
        <f t="shared" si="27"/>
        <v>-44.999999999999922</v>
      </c>
      <c r="S52" s="79">
        <f t="shared" si="27"/>
        <v>-39.999999999999936</v>
      </c>
      <c r="T52" s="79">
        <f t="shared" si="27"/>
        <v>-39.999999999999936</v>
      </c>
      <c r="U52" s="79">
        <f t="shared" si="27"/>
        <v>-39.999999999999936</v>
      </c>
      <c r="V52" s="79">
        <f t="shared" si="27"/>
        <v>-39.999999999999936</v>
      </c>
      <c r="W52" s="79">
        <f t="shared" si="28"/>
        <v>-39.999999999999936</v>
      </c>
      <c r="X52" s="79">
        <f t="shared" si="28"/>
        <v>-34.999999999999957</v>
      </c>
      <c r="Y52" s="79">
        <f t="shared" si="28"/>
        <v>-34.999999999999957</v>
      </c>
      <c r="Z52" s="79">
        <f t="shared" si="28"/>
        <v>-34.999999999999957</v>
      </c>
      <c r="AA52" s="79">
        <f t="shared" si="28"/>
        <v>-34.999999999999957</v>
      </c>
      <c r="AB52" s="79">
        <f t="shared" si="28"/>
        <v>-34.999999999999957</v>
      </c>
      <c r="AC52" s="79">
        <f t="shared" si="28"/>
        <v>-34.999999999999957</v>
      </c>
      <c r="AD52" s="79">
        <f t="shared" si="28"/>
        <v>-34.999999999999957</v>
      </c>
      <c r="AE52" s="79">
        <f t="shared" si="28"/>
        <v>-34.999999999999957</v>
      </c>
      <c r="AF52" s="79">
        <f t="shared" si="28"/>
        <v>-29.999999999999972</v>
      </c>
      <c r="AG52" s="79">
        <f t="shared" si="29"/>
        <v>-29.999999999999972</v>
      </c>
      <c r="AH52" s="79">
        <f t="shared" si="29"/>
        <v>-29.999999999999972</v>
      </c>
      <c r="AI52" s="79">
        <f t="shared" si="29"/>
        <v>-29.999999999999972</v>
      </c>
      <c r="AJ52" s="79">
        <f t="shared" si="29"/>
        <v>-29.999999999999972</v>
      </c>
      <c r="AK52" s="79">
        <f t="shared" si="29"/>
        <v>-29.999999999999972</v>
      </c>
      <c r="AL52" s="79">
        <f t="shared" si="29"/>
        <v>-29.999999999999972</v>
      </c>
      <c r="AM52" s="79">
        <f t="shared" si="29"/>
        <v>-29.999999999999972</v>
      </c>
      <c r="AN52" s="79">
        <f t="shared" si="29"/>
        <v>-29.999999999999972</v>
      </c>
      <c r="AO52" s="79">
        <f t="shared" si="29"/>
        <v>-24.999999999999993</v>
      </c>
      <c r="AP52" s="79">
        <f t="shared" si="29"/>
        <v>-24.999999999999993</v>
      </c>
      <c r="AQ52" s="79">
        <f t="shared" si="30"/>
        <v>-24.999999999999993</v>
      </c>
      <c r="AR52" s="79">
        <f t="shared" si="30"/>
        <v>-24.999999999999993</v>
      </c>
      <c r="AS52" s="79">
        <f t="shared" si="30"/>
        <v>-20.000000000000007</v>
      </c>
      <c r="AT52" s="79">
        <f t="shared" si="30"/>
        <v>-20.000000000000007</v>
      </c>
      <c r="AU52" s="79">
        <f t="shared" si="30"/>
        <v>-20.000000000000007</v>
      </c>
      <c r="AV52" s="79">
        <f t="shared" si="30"/>
        <v>-20.000000000000007</v>
      </c>
      <c r="AW52" s="79">
        <f t="shared" si="30"/>
        <v>0</v>
      </c>
      <c r="AX52" s="79">
        <f t="shared" si="30"/>
        <v>0</v>
      </c>
      <c r="AY52" s="79">
        <f t="shared" si="30"/>
        <v>0</v>
      </c>
      <c r="AZ52" s="79">
        <f t="shared" si="30"/>
        <v>0</v>
      </c>
      <c r="BA52" s="79">
        <f t="shared" si="31"/>
        <v>0</v>
      </c>
      <c r="BB52" s="79">
        <f t="shared" si="31"/>
        <v>0</v>
      </c>
      <c r="BC52" s="79">
        <f t="shared" si="31"/>
        <v>0</v>
      </c>
      <c r="BD52" s="79">
        <f t="shared" si="31"/>
        <v>0</v>
      </c>
      <c r="BE52" s="79">
        <f t="shared" si="31"/>
        <v>0</v>
      </c>
      <c r="BF52" s="79">
        <f t="shared" si="31"/>
        <v>45</v>
      </c>
      <c r="BG52" s="79">
        <f t="shared" si="31"/>
        <v>49.999999999999986</v>
      </c>
      <c r="BH52" s="79">
        <f t="shared" si="31"/>
        <v>74.999999999999972</v>
      </c>
      <c r="BI52" s="79">
        <f t="shared" si="31"/>
        <v>74.999999999999972</v>
      </c>
      <c r="BJ52" s="79">
        <f t="shared" si="31"/>
        <v>84.999999999999943</v>
      </c>
      <c r="BK52" s="79">
        <f t="shared" si="31"/>
        <v>84.999999999999943</v>
      </c>
      <c r="BL52" s="79">
        <f t="shared" si="31"/>
        <v>104.99999999999994</v>
      </c>
      <c r="BM52" s="79">
        <f t="shared" si="31"/>
        <v>104.99999999999994</v>
      </c>
    </row>
    <row r="53" spans="1:65">
      <c r="A53">
        <f>Schedule!A53</f>
        <v>51</v>
      </c>
      <c r="B53" s="78">
        <f>Schedule!M53</f>
        <v>0.39583333333333326</v>
      </c>
      <c r="C53" s="79">
        <f t="shared" ref="C53:L62" si="32">60*24*(VLOOKUP(C$2,current_schedule,2,FALSE)-VLOOKUP($A53,current_schedule,2,FALSE))</f>
        <v>-59.999999999999865</v>
      </c>
      <c r="D53" s="79">
        <f t="shared" si="32"/>
        <v>-59.999999999999865</v>
      </c>
      <c r="E53" s="79">
        <f t="shared" si="32"/>
        <v>-59.999999999999865</v>
      </c>
      <c r="F53" s="79">
        <f t="shared" si="32"/>
        <v>-59.999999999999865</v>
      </c>
      <c r="G53" s="79">
        <f t="shared" si="32"/>
        <v>-54.999999999999886</v>
      </c>
      <c r="H53" s="79">
        <f t="shared" si="32"/>
        <v>-54.999999999999886</v>
      </c>
      <c r="I53" s="79">
        <f t="shared" si="32"/>
        <v>-54.999999999999886</v>
      </c>
      <c r="J53" s="79">
        <f t="shared" si="32"/>
        <v>-54.999999999999886</v>
      </c>
      <c r="K53" s="79">
        <f t="shared" si="32"/>
        <v>-54.999999999999886</v>
      </c>
      <c r="L53" s="79">
        <f t="shared" si="32"/>
        <v>-54.999999999999886</v>
      </c>
      <c r="M53" s="79">
        <f t="shared" ref="M53:V62" si="33">60*24*(VLOOKUP(M$2,current_schedule,2,FALSE)-VLOOKUP($A53,current_schedule,2,FALSE))</f>
        <v>-54.999999999999886</v>
      </c>
      <c r="N53" s="79">
        <f t="shared" si="33"/>
        <v>-44.999999999999922</v>
      </c>
      <c r="O53" s="79">
        <f t="shared" si="33"/>
        <v>-44.999999999999922</v>
      </c>
      <c r="P53" s="79">
        <f t="shared" si="33"/>
        <v>-44.999999999999922</v>
      </c>
      <c r="Q53" s="79">
        <f t="shared" si="33"/>
        <v>-44.999999999999922</v>
      </c>
      <c r="R53" s="79">
        <f t="shared" si="33"/>
        <v>-44.999999999999922</v>
      </c>
      <c r="S53" s="79">
        <f t="shared" si="33"/>
        <v>-39.999999999999936</v>
      </c>
      <c r="T53" s="79">
        <f t="shared" si="33"/>
        <v>-39.999999999999936</v>
      </c>
      <c r="U53" s="79">
        <f t="shared" si="33"/>
        <v>-39.999999999999936</v>
      </c>
      <c r="V53" s="79">
        <f t="shared" si="33"/>
        <v>-39.999999999999936</v>
      </c>
      <c r="W53" s="79">
        <f t="shared" ref="W53:AF62" si="34">60*24*(VLOOKUP(W$2,current_schedule,2,FALSE)-VLOOKUP($A53,current_schedule,2,FALSE))</f>
        <v>-39.999999999999936</v>
      </c>
      <c r="X53" s="79">
        <f t="shared" si="34"/>
        <v>-34.999999999999957</v>
      </c>
      <c r="Y53" s="79">
        <f t="shared" si="34"/>
        <v>-34.999999999999957</v>
      </c>
      <c r="Z53" s="79">
        <f t="shared" si="34"/>
        <v>-34.999999999999957</v>
      </c>
      <c r="AA53" s="79">
        <f t="shared" si="34"/>
        <v>-34.999999999999957</v>
      </c>
      <c r="AB53" s="79">
        <f t="shared" si="34"/>
        <v>-34.999999999999957</v>
      </c>
      <c r="AC53" s="79">
        <f t="shared" si="34"/>
        <v>-34.999999999999957</v>
      </c>
      <c r="AD53" s="79">
        <f t="shared" si="34"/>
        <v>-34.999999999999957</v>
      </c>
      <c r="AE53" s="79">
        <f t="shared" si="34"/>
        <v>-34.999999999999957</v>
      </c>
      <c r="AF53" s="79">
        <f t="shared" si="34"/>
        <v>-29.999999999999972</v>
      </c>
      <c r="AG53" s="79">
        <f t="shared" ref="AG53:AP62" si="35">60*24*(VLOOKUP(AG$2,current_schedule,2,FALSE)-VLOOKUP($A53,current_schedule,2,FALSE))</f>
        <v>-29.999999999999972</v>
      </c>
      <c r="AH53" s="79">
        <f t="shared" si="35"/>
        <v>-29.999999999999972</v>
      </c>
      <c r="AI53" s="79">
        <f t="shared" si="35"/>
        <v>-29.999999999999972</v>
      </c>
      <c r="AJ53" s="79">
        <f t="shared" si="35"/>
        <v>-29.999999999999972</v>
      </c>
      <c r="AK53" s="79">
        <f t="shared" si="35"/>
        <v>-29.999999999999972</v>
      </c>
      <c r="AL53" s="79">
        <f t="shared" si="35"/>
        <v>-29.999999999999972</v>
      </c>
      <c r="AM53" s="79">
        <f t="shared" si="35"/>
        <v>-29.999999999999972</v>
      </c>
      <c r="AN53" s="79">
        <f t="shared" si="35"/>
        <v>-29.999999999999972</v>
      </c>
      <c r="AO53" s="79">
        <f t="shared" si="35"/>
        <v>-24.999999999999993</v>
      </c>
      <c r="AP53" s="79">
        <f t="shared" si="35"/>
        <v>-24.999999999999993</v>
      </c>
      <c r="AQ53" s="79">
        <f t="shared" ref="AQ53:AZ62" si="36">60*24*(VLOOKUP(AQ$2,current_schedule,2,FALSE)-VLOOKUP($A53,current_schedule,2,FALSE))</f>
        <v>-24.999999999999993</v>
      </c>
      <c r="AR53" s="79">
        <f t="shared" si="36"/>
        <v>-24.999999999999993</v>
      </c>
      <c r="AS53" s="79">
        <f t="shared" si="36"/>
        <v>-20.000000000000007</v>
      </c>
      <c r="AT53" s="79">
        <f t="shared" si="36"/>
        <v>-20.000000000000007</v>
      </c>
      <c r="AU53" s="79">
        <f t="shared" si="36"/>
        <v>-20.000000000000007</v>
      </c>
      <c r="AV53" s="79">
        <f t="shared" si="36"/>
        <v>-20.000000000000007</v>
      </c>
      <c r="AW53" s="79">
        <f t="shared" si="36"/>
        <v>0</v>
      </c>
      <c r="AX53" s="79">
        <f t="shared" si="36"/>
        <v>0</v>
      </c>
      <c r="AY53" s="79">
        <f t="shared" si="36"/>
        <v>0</v>
      </c>
      <c r="AZ53" s="79">
        <f t="shared" si="36"/>
        <v>0</v>
      </c>
      <c r="BA53" s="79">
        <f t="shared" ref="BA53:BM62" si="37">60*24*(VLOOKUP(BA$2,current_schedule,2,FALSE)-VLOOKUP($A53,current_schedule,2,FALSE))</f>
        <v>0</v>
      </c>
      <c r="BB53" s="79">
        <f t="shared" si="37"/>
        <v>0</v>
      </c>
      <c r="BC53" s="79">
        <f t="shared" si="37"/>
        <v>0</v>
      </c>
      <c r="BD53" s="79">
        <f t="shared" si="37"/>
        <v>0</v>
      </c>
      <c r="BE53" s="79">
        <f t="shared" si="37"/>
        <v>0</v>
      </c>
      <c r="BF53" s="79">
        <f t="shared" si="37"/>
        <v>45</v>
      </c>
      <c r="BG53" s="79">
        <f t="shared" si="37"/>
        <v>49.999999999999986</v>
      </c>
      <c r="BH53" s="79">
        <f t="shared" si="37"/>
        <v>74.999999999999972</v>
      </c>
      <c r="BI53" s="79">
        <f t="shared" si="37"/>
        <v>74.999999999999972</v>
      </c>
      <c r="BJ53" s="79">
        <f t="shared" si="37"/>
        <v>84.999999999999943</v>
      </c>
      <c r="BK53" s="79">
        <f t="shared" si="37"/>
        <v>84.999999999999943</v>
      </c>
      <c r="BL53" s="79">
        <f t="shared" si="37"/>
        <v>104.99999999999994</v>
      </c>
      <c r="BM53" s="79">
        <f t="shared" si="37"/>
        <v>104.99999999999994</v>
      </c>
    </row>
    <row r="54" spans="1:65">
      <c r="A54">
        <f>Schedule!A54</f>
        <v>52</v>
      </c>
      <c r="B54" s="78">
        <f>Schedule!M54</f>
        <v>0.39583333333333326</v>
      </c>
      <c r="C54" s="79">
        <f t="shared" si="32"/>
        <v>-59.999999999999865</v>
      </c>
      <c r="D54" s="79">
        <f t="shared" si="32"/>
        <v>-59.999999999999865</v>
      </c>
      <c r="E54" s="79">
        <f t="shared" si="32"/>
        <v>-59.999999999999865</v>
      </c>
      <c r="F54" s="79">
        <f t="shared" si="32"/>
        <v>-59.999999999999865</v>
      </c>
      <c r="G54" s="79">
        <f t="shared" si="32"/>
        <v>-54.999999999999886</v>
      </c>
      <c r="H54" s="79">
        <f t="shared" si="32"/>
        <v>-54.999999999999886</v>
      </c>
      <c r="I54" s="79">
        <f t="shared" si="32"/>
        <v>-54.999999999999886</v>
      </c>
      <c r="J54" s="79">
        <f t="shared" si="32"/>
        <v>-54.999999999999886</v>
      </c>
      <c r="K54" s="79">
        <f t="shared" si="32"/>
        <v>-54.999999999999886</v>
      </c>
      <c r="L54" s="79">
        <f t="shared" si="32"/>
        <v>-54.999999999999886</v>
      </c>
      <c r="M54" s="79">
        <f t="shared" si="33"/>
        <v>-54.999999999999886</v>
      </c>
      <c r="N54" s="79">
        <f t="shared" si="33"/>
        <v>-44.999999999999922</v>
      </c>
      <c r="O54" s="79">
        <f t="shared" si="33"/>
        <v>-44.999999999999922</v>
      </c>
      <c r="P54" s="79">
        <f t="shared" si="33"/>
        <v>-44.999999999999922</v>
      </c>
      <c r="Q54" s="79">
        <f t="shared" si="33"/>
        <v>-44.999999999999922</v>
      </c>
      <c r="R54" s="79">
        <f t="shared" si="33"/>
        <v>-44.999999999999922</v>
      </c>
      <c r="S54" s="79">
        <f t="shared" si="33"/>
        <v>-39.999999999999936</v>
      </c>
      <c r="T54" s="79">
        <f t="shared" si="33"/>
        <v>-39.999999999999936</v>
      </c>
      <c r="U54" s="79">
        <f t="shared" si="33"/>
        <v>-39.999999999999936</v>
      </c>
      <c r="V54" s="79">
        <f t="shared" si="33"/>
        <v>-39.999999999999936</v>
      </c>
      <c r="W54" s="79">
        <f t="shared" si="34"/>
        <v>-39.999999999999936</v>
      </c>
      <c r="X54" s="79">
        <f t="shared" si="34"/>
        <v>-34.999999999999957</v>
      </c>
      <c r="Y54" s="79">
        <f t="shared" si="34"/>
        <v>-34.999999999999957</v>
      </c>
      <c r="Z54" s="79">
        <f t="shared" si="34"/>
        <v>-34.999999999999957</v>
      </c>
      <c r="AA54" s="79">
        <f t="shared" si="34"/>
        <v>-34.999999999999957</v>
      </c>
      <c r="AB54" s="79">
        <f t="shared" si="34"/>
        <v>-34.999999999999957</v>
      </c>
      <c r="AC54" s="79">
        <f t="shared" si="34"/>
        <v>-34.999999999999957</v>
      </c>
      <c r="AD54" s="79">
        <f t="shared" si="34"/>
        <v>-34.999999999999957</v>
      </c>
      <c r="AE54" s="79">
        <f t="shared" si="34"/>
        <v>-34.999999999999957</v>
      </c>
      <c r="AF54" s="79">
        <f t="shared" si="34"/>
        <v>-29.999999999999972</v>
      </c>
      <c r="AG54" s="79">
        <f t="shared" si="35"/>
        <v>-29.999999999999972</v>
      </c>
      <c r="AH54" s="79">
        <f t="shared" si="35"/>
        <v>-29.999999999999972</v>
      </c>
      <c r="AI54" s="79">
        <f t="shared" si="35"/>
        <v>-29.999999999999972</v>
      </c>
      <c r="AJ54" s="79">
        <f t="shared" si="35"/>
        <v>-29.999999999999972</v>
      </c>
      <c r="AK54" s="79">
        <f t="shared" si="35"/>
        <v>-29.999999999999972</v>
      </c>
      <c r="AL54" s="79">
        <f t="shared" si="35"/>
        <v>-29.999999999999972</v>
      </c>
      <c r="AM54" s="79">
        <f t="shared" si="35"/>
        <v>-29.999999999999972</v>
      </c>
      <c r="AN54" s="79">
        <f t="shared" si="35"/>
        <v>-29.999999999999972</v>
      </c>
      <c r="AO54" s="79">
        <f t="shared" si="35"/>
        <v>-24.999999999999993</v>
      </c>
      <c r="AP54" s="79">
        <f t="shared" si="35"/>
        <v>-24.999999999999993</v>
      </c>
      <c r="AQ54" s="79">
        <f t="shared" si="36"/>
        <v>-24.999999999999993</v>
      </c>
      <c r="AR54" s="79">
        <f t="shared" si="36"/>
        <v>-24.999999999999993</v>
      </c>
      <c r="AS54" s="79">
        <f t="shared" si="36"/>
        <v>-20.000000000000007</v>
      </c>
      <c r="AT54" s="79">
        <f t="shared" si="36"/>
        <v>-20.000000000000007</v>
      </c>
      <c r="AU54" s="79">
        <f t="shared" si="36"/>
        <v>-20.000000000000007</v>
      </c>
      <c r="AV54" s="79">
        <f t="shared" si="36"/>
        <v>-20.000000000000007</v>
      </c>
      <c r="AW54" s="79">
        <f t="shared" si="36"/>
        <v>0</v>
      </c>
      <c r="AX54" s="79">
        <f t="shared" si="36"/>
        <v>0</v>
      </c>
      <c r="AY54" s="79">
        <f t="shared" si="36"/>
        <v>0</v>
      </c>
      <c r="AZ54" s="79">
        <f t="shared" si="36"/>
        <v>0</v>
      </c>
      <c r="BA54" s="79">
        <f t="shared" si="37"/>
        <v>0</v>
      </c>
      <c r="BB54" s="79">
        <f t="shared" si="37"/>
        <v>0</v>
      </c>
      <c r="BC54" s="79">
        <f t="shared" si="37"/>
        <v>0</v>
      </c>
      <c r="BD54" s="79">
        <f t="shared" si="37"/>
        <v>0</v>
      </c>
      <c r="BE54" s="79">
        <f t="shared" si="37"/>
        <v>0</v>
      </c>
      <c r="BF54" s="79">
        <f t="shared" si="37"/>
        <v>45</v>
      </c>
      <c r="BG54" s="79">
        <f t="shared" si="37"/>
        <v>49.999999999999986</v>
      </c>
      <c r="BH54" s="79">
        <f t="shared" si="37"/>
        <v>74.999999999999972</v>
      </c>
      <c r="BI54" s="79">
        <f t="shared" si="37"/>
        <v>74.999999999999972</v>
      </c>
      <c r="BJ54" s="79">
        <f t="shared" si="37"/>
        <v>84.999999999999943</v>
      </c>
      <c r="BK54" s="79">
        <f t="shared" si="37"/>
        <v>84.999999999999943</v>
      </c>
      <c r="BL54" s="79">
        <f t="shared" si="37"/>
        <v>104.99999999999994</v>
      </c>
      <c r="BM54" s="79">
        <f t="shared" si="37"/>
        <v>104.99999999999994</v>
      </c>
    </row>
    <row r="55" spans="1:65">
      <c r="A55">
        <f>Schedule!A55</f>
        <v>53</v>
      </c>
      <c r="B55" s="78">
        <f>Schedule!M55</f>
        <v>0.39583333333333326</v>
      </c>
      <c r="C55" s="79">
        <f t="shared" si="32"/>
        <v>-59.999999999999865</v>
      </c>
      <c r="D55" s="79">
        <f t="shared" si="32"/>
        <v>-59.999999999999865</v>
      </c>
      <c r="E55" s="79">
        <f t="shared" si="32"/>
        <v>-59.999999999999865</v>
      </c>
      <c r="F55" s="79">
        <f t="shared" si="32"/>
        <v>-59.999999999999865</v>
      </c>
      <c r="G55" s="79">
        <f t="shared" si="32"/>
        <v>-54.999999999999886</v>
      </c>
      <c r="H55" s="79">
        <f t="shared" si="32"/>
        <v>-54.999999999999886</v>
      </c>
      <c r="I55" s="79">
        <f t="shared" si="32"/>
        <v>-54.999999999999886</v>
      </c>
      <c r="J55" s="79">
        <f t="shared" si="32"/>
        <v>-54.999999999999886</v>
      </c>
      <c r="K55" s="79">
        <f t="shared" si="32"/>
        <v>-54.999999999999886</v>
      </c>
      <c r="L55" s="79">
        <f t="shared" si="32"/>
        <v>-54.999999999999886</v>
      </c>
      <c r="M55" s="79">
        <f t="shared" si="33"/>
        <v>-54.999999999999886</v>
      </c>
      <c r="N55" s="79">
        <f t="shared" si="33"/>
        <v>-44.999999999999922</v>
      </c>
      <c r="O55" s="79">
        <f t="shared" si="33"/>
        <v>-44.999999999999922</v>
      </c>
      <c r="P55" s="79">
        <f t="shared" si="33"/>
        <v>-44.999999999999922</v>
      </c>
      <c r="Q55" s="79">
        <f t="shared" si="33"/>
        <v>-44.999999999999922</v>
      </c>
      <c r="R55" s="79">
        <f t="shared" si="33"/>
        <v>-44.999999999999922</v>
      </c>
      <c r="S55" s="79">
        <f t="shared" si="33"/>
        <v>-39.999999999999936</v>
      </c>
      <c r="T55" s="79">
        <f t="shared" si="33"/>
        <v>-39.999999999999936</v>
      </c>
      <c r="U55" s="79">
        <f t="shared" si="33"/>
        <v>-39.999999999999936</v>
      </c>
      <c r="V55" s="79">
        <f t="shared" si="33"/>
        <v>-39.999999999999936</v>
      </c>
      <c r="W55" s="79">
        <f t="shared" si="34"/>
        <v>-39.999999999999936</v>
      </c>
      <c r="X55" s="79">
        <f t="shared" si="34"/>
        <v>-34.999999999999957</v>
      </c>
      <c r="Y55" s="79">
        <f t="shared" si="34"/>
        <v>-34.999999999999957</v>
      </c>
      <c r="Z55" s="79">
        <f t="shared" si="34"/>
        <v>-34.999999999999957</v>
      </c>
      <c r="AA55" s="79">
        <f t="shared" si="34"/>
        <v>-34.999999999999957</v>
      </c>
      <c r="AB55" s="79">
        <f t="shared" si="34"/>
        <v>-34.999999999999957</v>
      </c>
      <c r="AC55" s="79">
        <f t="shared" si="34"/>
        <v>-34.999999999999957</v>
      </c>
      <c r="AD55" s="79">
        <f t="shared" si="34"/>
        <v>-34.999999999999957</v>
      </c>
      <c r="AE55" s="79">
        <f t="shared" si="34"/>
        <v>-34.999999999999957</v>
      </c>
      <c r="AF55" s="79">
        <f t="shared" si="34"/>
        <v>-29.999999999999972</v>
      </c>
      <c r="AG55" s="79">
        <f t="shared" si="35"/>
        <v>-29.999999999999972</v>
      </c>
      <c r="AH55" s="79">
        <f t="shared" si="35"/>
        <v>-29.999999999999972</v>
      </c>
      <c r="AI55" s="79">
        <f t="shared" si="35"/>
        <v>-29.999999999999972</v>
      </c>
      <c r="AJ55" s="79">
        <f t="shared" si="35"/>
        <v>-29.999999999999972</v>
      </c>
      <c r="AK55" s="79">
        <f t="shared" si="35"/>
        <v>-29.999999999999972</v>
      </c>
      <c r="AL55" s="79">
        <f t="shared" si="35"/>
        <v>-29.999999999999972</v>
      </c>
      <c r="AM55" s="79">
        <f t="shared" si="35"/>
        <v>-29.999999999999972</v>
      </c>
      <c r="AN55" s="79">
        <f t="shared" si="35"/>
        <v>-29.999999999999972</v>
      </c>
      <c r="AO55" s="79">
        <f t="shared" si="35"/>
        <v>-24.999999999999993</v>
      </c>
      <c r="AP55" s="79">
        <f t="shared" si="35"/>
        <v>-24.999999999999993</v>
      </c>
      <c r="AQ55" s="79">
        <f t="shared" si="36"/>
        <v>-24.999999999999993</v>
      </c>
      <c r="AR55" s="79">
        <f t="shared" si="36"/>
        <v>-24.999999999999993</v>
      </c>
      <c r="AS55" s="79">
        <f t="shared" si="36"/>
        <v>-20.000000000000007</v>
      </c>
      <c r="AT55" s="79">
        <f t="shared" si="36"/>
        <v>-20.000000000000007</v>
      </c>
      <c r="AU55" s="79">
        <f t="shared" si="36"/>
        <v>-20.000000000000007</v>
      </c>
      <c r="AV55" s="79">
        <f t="shared" si="36"/>
        <v>-20.000000000000007</v>
      </c>
      <c r="AW55" s="79">
        <f t="shared" si="36"/>
        <v>0</v>
      </c>
      <c r="AX55" s="79">
        <f t="shared" si="36"/>
        <v>0</v>
      </c>
      <c r="AY55" s="79">
        <f t="shared" si="36"/>
        <v>0</v>
      </c>
      <c r="AZ55" s="79">
        <f t="shared" si="36"/>
        <v>0</v>
      </c>
      <c r="BA55" s="79">
        <f t="shared" si="37"/>
        <v>0</v>
      </c>
      <c r="BB55" s="79">
        <f t="shared" si="37"/>
        <v>0</v>
      </c>
      <c r="BC55" s="79">
        <f t="shared" si="37"/>
        <v>0</v>
      </c>
      <c r="BD55" s="79">
        <f t="shared" si="37"/>
        <v>0</v>
      </c>
      <c r="BE55" s="79">
        <f t="shared" si="37"/>
        <v>0</v>
      </c>
      <c r="BF55" s="79">
        <f t="shared" si="37"/>
        <v>45</v>
      </c>
      <c r="BG55" s="79">
        <f t="shared" si="37"/>
        <v>49.999999999999986</v>
      </c>
      <c r="BH55" s="79">
        <f t="shared" si="37"/>
        <v>74.999999999999972</v>
      </c>
      <c r="BI55" s="79">
        <f t="shared" si="37"/>
        <v>74.999999999999972</v>
      </c>
      <c r="BJ55" s="79">
        <f t="shared" si="37"/>
        <v>84.999999999999943</v>
      </c>
      <c r="BK55" s="79">
        <f t="shared" si="37"/>
        <v>84.999999999999943</v>
      </c>
      <c r="BL55" s="79">
        <f t="shared" si="37"/>
        <v>104.99999999999994</v>
      </c>
      <c r="BM55" s="79">
        <f t="shared" si="37"/>
        <v>104.99999999999994</v>
      </c>
    </row>
    <row r="56" spans="1:65">
      <c r="A56">
        <f>Schedule!A56</f>
        <v>54</v>
      </c>
      <c r="B56" s="78">
        <f>Schedule!M56</f>
        <v>0.39583333333333326</v>
      </c>
      <c r="C56" s="79">
        <f t="shared" si="32"/>
        <v>-59.999999999999865</v>
      </c>
      <c r="D56" s="79">
        <f t="shared" si="32"/>
        <v>-59.999999999999865</v>
      </c>
      <c r="E56" s="79">
        <f t="shared" si="32"/>
        <v>-59.999999999999865</v>
      </c>
      <c r="F56" s="79">
        <f t="shared" si="32"/>
        <v>-59.999999999999865</v>
      </c>
      <c r="G56" s="79">
        <f t="shared" si="32"/>
        <v>-54.999999999999886</v>
      </c>
      <c r="H56" s="79">
        <f t="shared" si="32"/>
        <v>-54.999999999999886</v>
      </c>
      <c r="I56" s="79">
        <f t="shared" si="32"/>
        <v>-54.999999999999886</v>
      </c>
      <c r="J56" s="79">
        <f t="shared" si="32"/>
        <v>-54.999999999999886</v>
      </c>
      <c r="K56" s="79">
        <f t="shared" si="32"/>
        <v>-54.999999999999886</v>
      </c>
      <c r="L56" s="79">
        <f t="shared" si="32"/>
        <v>-54.999999999999886</v>
      </c>
      <c r="M56" s="79">
        <f t="shared" si="33"/>
        <v>-54.999999999999886</v>
      </c>
      <c r="N56" s="79">
        <f t="shared" si="33"/>
        <v>-44.999999999999922</v>
      </c>
      <c r="O56" s="79">
        <f t="shared" si="33"/>
        <v>-44.999999999999922</v>
      </c>
      <c r="P56" s="79">
        <f t="shared" si="33"/>
        <v>-44.999999999999922</v>
      </c>
      <c r="Q56" s="79">
        <f t="shared" si="33"/>
        <v>-44.999999999999922</v>
      </c>
      <c r="R56" s="79">
        <f t="shared" si="33"/>
        <v>-44.999999999999922</v>
      </c>
      <c r="S56" s="79">
        <f t="shared" si="33"/>
        <v>-39.999999999999936</v>
      </c>
      <c r="T56" s="79">
        <f t="shared" si="33"/>
        <v>-39.999999999999936</v>
      </c>
      <c r="U56" s="79">
        <f t="shared" si="33"/>
        <v>-39.999999999999936</v>
      </c>
      <c r="V56" s="79">
        <f t="shared" si="33"/>
        <v>-39.999999999999936</v>
      </c>
      <c r="W56" s="79">
        <f t="shared" si="34"/>
        <v>-39.999999999999936</v>
      </c>
      <c r="X56" s="79">
        <f t="shared" si="34"/>
        <v>-34.999999999999957</v>
      </c>
      <c r="Y56" s="79">
        <f t="shared" si="34"/>
        <v>-34.999999999999957</v>
      </c>
      <c r="Z56" s="79">
        <f t="shared" si="34"/>
        <v>-34.999999999999957</v>
      </c>
      <c r="AA56" s="79">
        <f t="shared" si="34"/>
        <v>-34.999999999999957</v>
      </c>
      <c r="AB56" s="79">
        <f t="shared" si="34"/>
        <v>-34.999999999999957</v>
      </c>
      <c r="AC56" s="79">
        <f t="shared" si="34"/>
        <v>-34.999999999999957</v>
      </c>
      <c r="AD56" s="79">
        <f t="shared" si="34"/>
        <v>-34.999999999999957</v>
      </c>
      <c r="AE56" s="79">
        <f t="shared" si="34"/>
        <v>-34.999999999999957</v>
      </c>
      <c r="AF56" s="79">
        <f t="shared" si="34"/>
        <v>-29.999999999999972</v>
      </c>
      <c r="AG56" s="79">
        <f t="shared" si="35"/>
        <v>-29.999999999999972</v>
      </c>
      <c r="AH56" s="79">
        <f t="shared" si="35"/>
        <v>-29.999999999999972</v>
      </c>
      <c r="AI56" s="79">
        <f t="shared" si="35"/>
        <v>-29.999999999999972</v>
      </c>
      <c r="AJ56" s="79">
        <f t="shared" si="35"/>
        <v>-29.999999999999972</v>
      </c>
      <c r="AK56" s="79">
        <f t="shared" si="35"/>
        <v>-29.999999999999972</v>
      </c>
      <c r="AL56" s="79">
        <f t="shared" si="35"/>
        <v>-29.999999999999972</v>
      </c>
      <c r="AM56" s="79">
        <f t="shared" si="35"/>
        <v>-29.999999999999972</v>
      </c>
      <c r="AN56" s="79">
        <f t="shared" si="35"/>
        <v>-29.999999999999972</v>
      </c>
      <c r="AO56" s="79">
        <f t="shared" si="35"/>
        <v>-24.999999999999993</v>
      </c>
      <c r="AP56" s="79">
        <f t="shared" si="35"/>
        <v>-24.999999999999993</v>
      </c>
      <c r="AQ56" s="79">
        <f t="shared" si="36"/>
        <v>-24.999999999999993</v>
      </c>
      <c r="AR56" s="79">
        <f t="shared" si="36"/>
        <v>-24.999999999999993</v>
      </c>
      <c r="AS56" s="79">
        <f t="shared" si="36"/>
        <v>-20.000000000000007</v>
      </c>
      <c r="AT56" s="79">
        <f t="shared" si="36"/>
        <v>-20.000000000000007</v>
      </c>
      <c r="AU56" s="79">
        <f t="shared" si="36"/>
        <v>-20.000000000000007</v>
      </c>
      <c r="AV56" s="79">
        <f t="shared" si="36"/>
        <v>-20.000000000000007</v>
      </c>
      <c r="AW56" s="79">
        <f t="shared" si="36"/>
        <v>0</v>
      </c>
      <c r="AX56" s="79">
        <f t="shared" si="36"/>
        <v>0</v>
      </c>
      <c r="AY56" s="79">
        <f t="shared" si="36"/>
        <v>0</v>
      </c>
      <c r="AZ56" s="79">
        <f t="shared" si="36"/>
        <v>0</v>
      </c>
      <c r="BA56" s="79">
        <f t="shared" si="37"/>
        <v>0</v>
      </c>
      <c r="BB56" s="79">
        <f t="shared" si="37"/>
        <v>0</v>
      </c>
      <c r="BC56" s="79">
        <f t="shared" si="37"/>
        <v>0</v>
      </c>
      <c r="BD56" s="79">
        <f t="shared" si="37"/>
        <v>0</v>
      </c>
      <c r="BE56" s="79">
        <f t="shared" si="37"/>
        <v>0</v>
      </c>
      <c r="BF56" s="79">
        <f t="shared" si="37"/>
        <v>45</v>
      </c>
      <c r="BG56" s="79">
        <f t="shared" si="37"/>
        <v>49.999999999999986</v>
      </c>
      <c r="BH56" s="79">
        <f t="shared" si="37"/>
        <v>74.999999999999972</v>
      </c>
      <c r="BI56" s="79">
        <f t="shared" si="37"/>
        <v>74.999999999999972</v>
      </c>
      <c r="BJ56" s="79">
        <f t="shared" si="37"/>
        <v>84.999999999999943</v>
      </c>
      <c r="BK56" s="79">
        <f t="shared" si="37"/>
        <v>84.999999999999943</v>
      </c>
      <c r="BL56" s="79">
        <f t="shared" si="37"/>
        <v>104.99999999999994</v>
      </c>
      <c r="BM56" s="79">
        <f t="shared" si="37"/>
        <v>104.99999999999994</v>
      </c>
    </row>
    <row r="57" spans="1:65">
      <c r="A57">
        <f>Schedule!A57</f>
        <v>55</v>
      </c>
      <c r="B57" s="78">
        <f>Schedule!M57</f>
        <v>0.39583333333333326</v>
      </c>
      <c r="C57" s="79">
        <f t="shared" si="32"/>
        <v>-59.999999999999865</v>
      </c>
      <c r="D57" s="79">
        <f t="shared" si="32"/>
        <v>-59.999999999999865</v>
      </c>
      <c r="E57" s="79">
        <f t="shared" si="32"/>
        <v>-59.999999999999865</v>
      </c>
      <c r="F57" s="79">
        <f t="shared" si="32"/>
        <v>-59.999999999999865</v>
      </c>
      <c r="G57" s="79">
        <f t="shared" si="32"/>
        <v>-54.999999999999886</v>
      </c>
      <c r="H57" s="79">
        <f t="shared" si="32"/>
        <v>-54.999999999999886</v>
      </c>
      <c r="I57" s="79">
        <f t="shared" si="32"/>
        <v>-54.999999999999886</v>
      </c>
      <c r="J57" s="79">
        <f t="shared" si="32"/>
        <v>-54.999999999999886</v>
      </c>
      <c r="K57" s="79">
        <f t="shared" si="32"/>
        <v>-54.999999999999886</v>
      </c>
      <c r="L57" s="79">
        <f t="shared" si="32"/>
        <v>-54.999999999999886</v>
      </c>
      <c r="M57" s="79">
        <f t="shared" si="33"/>
        <v>-54.999999999999886</v>
      </c>
      <c r="N57" s="79">
        <f t="shared" si="33"/>
        <v>-44.999999999999922</v>
      </c>
      <c r="O57" s="79">
        <f t="shared" si="33"/>
        <v>-44.999999999999922</v>
      </c>
      <c r="P57" s="79">
        <f t="shared" si="33"/>
        <v>-44.999999999999922</v>
      </c>
      <c r="Q57" s="79">
        <f t="shared" si="33"/>
        <v>-44.999999999999922</v>
      </c>
      <c r="R57" s="79">
        <f t="shared" si="33"/>
        <v>-44.999999999999922</v>
      </c>
      <c r="S57" s="79">
        <f t="shared" si="33"/>
        <v>-39.999999999999936</v>
      </c>
      <c r="T57" s="79">
        <f t="shared" si="33"/>
        <v>-39.999999999999936</v>
      </c>
      <c r="U57" s="79">
        <f t="shared" si="33"/>
        <v>-39.999999999999936</v>
      </c>
      <c r="V57" s="79">
        <f t="shared" si="33"/>
        <v>-39.999999999999936</v>
      </c>
      <c r="W57" s="79">
        <f t="shared" si="34"/>
        <v>-39.999999999999936</v>
      </c>
      <c r="X57" s="79">
        <f t="shared" si="34"/>
        <v>-34.999999999999957</v>
      </c>
      <c r="Y57" s="79">
        <f t="shared" si="34"/>
        <v>-34.999999999999957</v>
      </c>
      <c r="Z57" s="79">
        <f t="shared" si="34"/>
        <v>-34.999999999999957</v>
      </c>
      <c r="AA57" s="79">
        <f t="shared" si="34"/>
        <v>-34.999999999999957</v>
      </c>
      <c r="AB57" s="79">
        <f t="shared" si="34"/>
        <v>-34.999999999999957</v>
      </c>
      <c r="AC57" s="79">
        <f t="shared" si="34"/>
        <v>-34.999999999999957</v>
      </c>
      <c r="AD57" s="79">
        <f t="shared" si="34"/>
        <v>-34.999999999999957</v>
      </c>
      <c r="AE57" s="79">
        <f t="shared" si="34"/>
        <v>-34.999999999999957</v>
      </c>
      <c r="AF57" s="79">
        <f t="shared" si="34"/>
        <v>-29.999999999999972</v>
      </c>
      <c r="AG57" s="79">
        <f t="shared" si="35"/>
        <v>-29.999999999999972</v>
      </c>
      <c r="AH57" s="79">
        <f t="shared" si="35"/>
        <v>-29.999999999999972</v>
      </c>
      <c r="AI57" s="79">
        <f t="shared" si="35"/>
        <v>-29.999999999999972</v>
      </c>
      <c r="AJ57" s="79">
        <f t="shared" si="35"/>
        <v>-29.999999999999972</v>
      </c>
      <c r="AK57" s="79">
        <f t="shared" si="35"/>
        <v>-29.999999999999972</v>
      </c>
      <c r="AL57" s="79">
        <f t="shared" si="35"/>
        <v>-29.999999999999972</v>
      </c>
      <c r="AM57" s="79">
        <f t="shared" si="35"/>
        <v>-29.999999999999972</v>
      </c>
      <c r="AN57" s="79">
        <f t="shared" si="35"/>
        <v>-29.999999999999972</v>
      </c>
      <c r="AO57" s="79">
        <f t="shared" si="35"/>
        <v>-24.999999999999993</v>
      </c>
      <c r="AP57" s="79">
        <f t="shared" si="35"/>
        <v>-24.999999999999993</v>
      </c>
      <c r="AQ57" s="79">
        <f t="shared" si="36"/>
        <v>-24.999999999999993</v>
      </c>
      <c r="AR57" s="79">
        <f t="shared" si="36"/>
        <v>-24.999999999999993</v>
      </c>
      <c r="AS57" s="79">
        <f t="shared" si="36"/>
        <v>-20.000000000000007</v>
      </c>
      <c r="AT57" s="79">
        <f t="shared" si="36"/>
        <v>-20.000000000000007</v>
      </c>
      <c r="AU57" s="79">
        <f t="shared" si="36"/>
        <v>-20.000000000000007</v>
      </c>
      <c r="AV57" s="79">
        <f t="shared" si="36"/>
        <v>-20.000000000000007</v>
      </c>
      <c r="AW57" s="79">
        <f t="shared" si="36"/>
        <v>0</v>
      </c>
      <c r="AX57" s="79">
        <f t="shared" si="36"/>
        <v>0</v>
      </c>
      <c r="AY57" s="79">
        <f t="shared" si="36"/>
        <v>0</v>
      </c>
      <c r="AZ57" s="79">
        <f t="shared" si="36"/>
        <v>0</v>
      </c>
      <c r="BA57" s="79">
        <f t="shared" si="37"/>
        <v>0</v>
      </c>
      <c r="BB57" s="79">
        <f t="shared" si="37"/>
        <v>0</v>
      </c>
      <c r="BC57" s="79">
        <f t="shared" si="37"/>
        <v>0</v>
      </c>
      <c r="BD57" s="79">
        <f t="shared" si="37"/>
        <v>0</v>
      </c>
      <c r="BE57" s="79">
        <f t="shared" si="37"/>
        <v>0</v>
      </c>
      <c r="BF57" s="79">
        <f t="shared" si="37"/>
        <v>45</v>
      </c>
      <c r="BG57" s="79">
        <f t="shared" si="37"/>
        <v>49.999999999999986</v>
      </c>
      <c r="BH57" s="79">
        <f t="shared" si="37"/>
        <v>74.999999999999972</v>
      </c>
      <c r="BI57" s="79">
        <f t="shared" si="37"/>
        <v>74.999999999999972</v>
      </c>
      <c r="BJ57" s="79">
        <f t="shared" si="37"/>
        <v>84.999999999999943</v>
      </c>
      <c r="BK57" s="79">
        <f t="shared" si="37"/>
        <v>84.999999999999943</v>
      </c>
      <c r="BL57" s="79">
        <f t="shared" si="37"/>
        <v>104.99999999999994</v>
      </c>
      <c r="BM57" s="79">
        <f t="shared" si="37"/>
        <v>104.99999999999994</v>
      </c>
    </row>
    <row r="58" spans="1:65">
      <c r="A58" t="str">
        <f>Schedule!A58</f>
        <v>LUNCH</v>
      </c>
      <c r="B58" s="78">
        <f>Schedule!M58</f>
        <v>0.39583333333333326</v>
      </c>
      <c r="C58" s="79">
        <f t="shared" si="32"/>
        <v>-59.999999999999865</v>
      </c>
      <c r="D58" s="79">
        <f t="shared" si="32"/>
        <v>-59.999999999999865</v>
      </c>
      <c r="E58" s="79">
        <f t="shared" si="32"/>
        <v>-59.999999999999865</v>
      </c>
      <c r="F58" s="79">
        <f t="shared" si="32"/>
        <v>-59.999999999999865</v>
      </c>
      <c r="G58" s="79">
        <f t="shared" si="32"/>
        <v>-54.999999999999886</v>
      </c>
      <c r="H58" s="79">
        <f t="shared" si="32"/>
        <v>-54.999999999999886</v>
      </c>
      <c r="I58" s="79">
        <f t="shared" si="32"/>
        <v>-54.999999999999886</v>
      </c>
      <c r="J58" s="79">
        <f t="shared" si="32"/>
        <v>-54.999999999999886</v>
      </c>
      <c r="K58" s="79">
        <f t="shared" si="32"/>
        <v>-54.999999999999886</v>
      </c>
      <c r="L58" s="79">
        <f t="shared" si="32"/>
        <v>-54.999999999999886</v>
      </c>
      <c r="M58" s="79">
        <f t="shared" si="33"/>
        <v>-54.999999999999886</v>
      </c>
      <c r="N58" s="79">
        <f t="shared" si="33"/>
        <v>-44.999999999999922</v>
      </c>
      <c r="O58" s="79">
        <f t="shared" si="33"/>
        <v>-44.999999999999922</v>
      </c>
      <c r="P58" s="79">
        <f t="shared" si="33"/>
        <v>-44.999999999999922</v>
      </c>
      <c r="Q58" s="79">
        <f t="shared" si="33"/>
        <v>-44.999999999999922</v>
      </c>
      <c r="R58" s="79">
        <f t="shared" si="33"/>
        <v>-44.999999999999922</v>
      </c>
      <c r="S58" s="79">
        <f t="shared" si="33"/>
        <v>-39.999999999999936</v>
      </c>
      <c r="T58" s="79">
        <f t="shared" si="33"/>
        <v>-39.999999999999936</v>
      </c>
      <c r="U58" s="79">
        <f t="shared" si="33"/>
        <v>-39.999999999999936</v>
      </c>
      <c r="V58" s="79">
        <f t="shared" si="33"/>
        <v>-39.999999999999936</v>
      </c>
      <c r="W58" s="79">
        <f t="shared" si="34"/>
        <v>-39.999999999999936</v>
      </c>
      <c r="X58" s="79">
        <f t="shared" si="34"/>
        <v>-34.999999999999957</v>
      </c>
      <c r="Y58" s="79">
        <f t="shared" si="34"/>
        <v>-34.999999999999957</v>
      </c>
      <c r="Z58" s="79">
        <f t="shared" si="34"/>
        <v>-34.999999999999957</v>
      </c>
      <c r="AA58" s="79">
        <f t="shared" si="34"/>
        <v>-34.999999999999957</v>
      </c>
      <c r="AB58" s="79">
        <f t="shared" si="34"/>
        <v>-34.999999999999957</v>
      </c>
      <c r="AC58" s="79">
        <f t="shared" si="34"/>
        <v>-34.999999999999957</v>
      </c>
      <c r="AD58" s="79">
        <f t="shared" si="34"/>
        <v>-34.999999999999957</v>
      </c>
      <c r="AE58" s="79">
        <f t="shared" si="34"/>
        <v>-34.999999999999957</v>
      </c>
      <c r="AF58" s="79">
        <f t="shared" si="34"/>
        <v>-29.999999999999972</v>
      </c>
      <c r="AG58" s="79">
        <f t="shared" si="35"/>
        <v>-29.999999999999972</v>
      </c>
      <c r="AH58" s="79">
        <f t="shared" si="35"/>
        <v>-29.999999999999972</v>
      </c>
      <c r="AI58" s="79">
        <f t="shared" si="35"/>
        <v>-29.999999999999972</v>
      </c>
      <c r="AJ58" s="79">
        <f t="shared" si="35"/>
        <v>-29.999999999999972</v>
      </c>
      <c r="AK58" s="79">
        <f t="shared" si="35"/>
        <v>-29.999999999999972</v>
      </c>
      <c r="AL58" s="79">
        <f t="shared" si="35"/>
        <v>-29.999999999999972</v>
      </c>
      <c r="AM58" s="79">
        <f t="shared" si="35"/>
        <v>-29.999999999999972</v>
      </c>
      <c r="AN58" s="79">
        <f t="shared" si="35"/>
        <v>-29.999999999999972</v>
      </c>
      <c r="AO58" s="79">
        <f t="shared" si="35"/>
        <v>-24.999999999999993</v>
      </c>
      <c r="AP58" s="79">
        <f t="shared" si="35"/>
        <v>-24.999999999999993</v>
      </c>
      <c r="AQ58" s="79">
        <f t="shared" si="36"/>
        <v>-24.999999999999993</v>
      </c>
      <c r="AR58" s="79">
        <f t="shared" si="36"/>
        <v>-24.999999999999993</v>
      </c>
      <c r="AS58" s="79">
        <f t="shared" si="36"/>
        <v>-20.000000000000007</v>
      </c>
      <c r="AT58" s="79">
        <f t="shared" si="36"/>
        <v>-20.000000000000007</v>
      </c>
      <c r="AU58" s="79">
        <f t="shared" si="36"/>
        <v>-20.000000000000007</v>
      </c>
      <c r="AV58" s="79">
        <f t="shared" si="36"/>
        <v>-20.000000000000007</v>
      </c>
      <c r="AW58" s="79">
        <f t="shared" si="36"/>
        <v>0</v>
      </c>
      <c r="AX58" s="79">
        <f t="shared" si="36"/>
        <v>0</v>
      </c>
      <c r="AY58" s="79">
        <f t="shared" si="36"/>
        <v>0</v>
      </c>
      <c r="AZ58" s="79">
        <f t="shared" si="36"/>
        <v>0</v>
      </c>
      <c r="BA58" s="79">
        <f t="shared" si="37"/>
        <v>0</v>
      </c>
      <c r="BB58" s="79">
        <f t="shared" si="37"/>
        <v>0</v>
      </c>
      <c r="BC58" s="79">
        <f t="shared" si="37"/>
        <v>0</v>
      </c>
      <c r="BD58" s="79">
        <f t="shared" si="37"/>
        <v>0</v>
      </c>
      <c r="BE58" s="79">
        <f t="shared" si="37"/>
        <v>0</v>
      </c>
      <c r="BF58" s="79">
        <f t="shared" si="37"/>
        <v>45</v>
      </c>
      <c r="BG58" s="79">
        <f t="shared" si="37"/>
        <v>49.999999999999986</v>
      </c>
      <c r="BH58" s="79">
        <f t="shared" si="37"/>
        <v>74.999999999999972</v>
      </c>
      <c r="BI58" s="79">
        <f t="shared" si="37"/>
        <v>74.999999999999972</v>
      </c>
      <c r="BJ58" s="79">
        <f t="shared" si="37"/>
        <v>84.999999999999943</v>
      </c>
      <c r="BK58" s="79">
        <f t="shared" si="37"/>
        <v>84.999999999999943</v>
      </c>
      <c r="BL58" s="79">
        <f t="shared" si="37"/>
        <v>104.99999999999994</v>
      </c>
      <c r="BM58" s="79">
        <f t="shared" si="37"/>
        <v>104.99999999999994</v>
      </c>
    </row>
    <row r="59" spans="1:65">
      <c r="A59">
        <f>Schedule!A59</f>
        <v>56</v>
      </c>
      <c r="B59" s="78">
        <f>Schedule!M59</f>
        <v>0.42708333333333326</v>
      </c>
      <c r="C59" s="79">
        <f t="shared" si="32"/>
        <v>-104.99999999999987</v>
      </c>
      <c r="D59" s="79">
        <f t="shared" si="32"/>
        <v>-104.99999999999987</v>
      </c>
      <c r="E59" s="79">
        <f t="shared" si="32"/>
        <v>-104.99999999999987</v>
      </c>
      <c r="F59" s="79">
        <f t="shared" si="32"/>
        <v>-104.99999999999987</v>
      </c>
      <c r="G59" s="79">
        <f t="shared" si="32"/>
        <v>-99.999999999999886</v>
      </c>
      <c r="H59" s="79">
        <f t="shared" si="32"/>
        <v>-99.999999999999886</v>
      </c>
      <c r="I59" s="79">
        <f t="shared" si="32"/>
        <v>-99.999999999999886</v>
      </c>
      <c r="J59" s="79">
        <f t="shared" si="32"/>
        <v>-99.999999999999886</v>
      </c>
      <c r="K59" s="79">
        <f t="shared" si="32"/>
        <v>-99.999999999999886</v>
      </c>
      <c r="L59" s="79">
        <f t="shared" si="32"/>
        <v>-99.999999999999886</v>
      </c>
      <c r="M59" s="79">
        <f t="shared" si="33"/>
        <v>-99.999999999999886</v>
      </c>
      <c r="N59" s="79">
        <f t="shared" si="33"/>
        <v>-89.999999999999915</v>
      </c>
      <c r="O59" s="79">
        <f t="shared" si="33"/>
        <v>-89.999999999999915</v>
      </c>
      <c r="P59" s="79">
        <f t="shared" si="33"/>
        <v>-89.999999999999915</v>
      </c>
      <c r="Q59" s="79">
        <f t="shared" si="33"/>
        <v>-89.999999999999915</v>
      </c>
      <c r="R59" s="79">
        <f t="shared" si="33"/>
        <v>-89.999999999999915</v>
      </c>
      <c r="S59" s="79">
        <f t="shared" si="33"/>
        <v>-84.999999999999943</v>
      </c>
      <c r="T59" s="79">
        <f t="shared" si="33"/>
        <v>-84.999999999999943</v>
      </c>
      <c r="U59" s="79">
        <f t="shared" si="33"/>
        <v>-84.999999999999943</v>
      </c>
      <c r="V59" s="79">
        <f t="shared" si="33"/>
        <v>-84.999999999999943</v>
      </c>
      <c r="W59" s="79">
        <f t="shared" si="34"/>
        <v>-84.999999999999943</v>
      </c>
      <c r="X59" s="79">
        <f t="shared" si="34"/>
        <v>-79.999999999999957</v>
      </c>
      <c r="Y59" s="79">
        <f t="shared" si="34"/>
        <v>-79.999999999999957</v>
      </c>
      <c r="Z59" s="79">
        <f t="shared" si="34"/>
        <v>-79.999999999999957</v>
      </c>
      <c r="AA59" s="79">
        <f t="shared" si="34"/>
        <v>-79.999999999999957</v>
      </c>
      <c r="AB59" s="79">
        <f t="shared" si="34"/>
        <v>-79.999999999999957</v>
      </c>
      <c r="AC59" s="79">
        <f t="shared" si="34"/>
        <v>-79.999999999999957</v>
      </c>
      <c r="AD59" s="79">
        <f t="shared" si="34"/>
        <v>-79.999999999999957</v>
      </c>
      <c r="AE59" s="79">
        <f t="shared" si="34"/>
        <v>-79.999999999999957</v>
      </c>
      <c r="AF59" s="79">
        <f t="shared" si="34"/>
        <v>-74.999999999999972</v>
      </c>
      <c r="AG59" s="79">
        <f t="shared" si="35"/>
        <v>-74.999999999999972</v>
      </c>
      <c r="AH59" s="79">
        <f t="shared" si="35"/>
        <v>-74.999999999999972</v>
      </c>
      <c r="AI59" s="79">
        <f t="shared" si="35"/>
        <v>-74.999999999999972</v>
      </c>
      <c r="AJ59" s="79">
        <f t="shared" si="35"/>
        <v>-74.999999999999972</v>
      </c>
      <c r="AK59" s="79">
        <f t="shared" si="35"/>
        <v>-74.999999999999972</v>
      </c>
      <c r="AL59" s="79">
        <f t="shared" si="35"/>
        <v>-74.999999999999972</v>
      </c>
      <c r="AM59" s="79">
        <f t="shared" si="35"/>
        <v>-74.999999999999972</v>
      </c>
      <c r="AN59" s="79">
        <f t="shared" si="35"/>
        <v>-74.999999999999972</v>
      </c>
      <c r="AO59" s="79">
        <f t="shared" si="35"/>
        <v>-69.999999999999986</v>
      </c>
      <c r="AP59" s="79">
        <f t="shared" si="35"/>
        <v>-69.999999999999986</v>
      </c>
      <c r="AQ59" s="79">
        <f t="shared" si="36"/>
        <v>-69.999999999999986</v>
      </c>
      <c r="AR59" s="79">
        <f t="shared" si="36"/>
        <v>-69.999999999999986</v>
      </c>
      <c r="AS59" s="79">
        <f t="shared" si="36"/>
        <v>-65.000000000000014</v>
      </c>
      <c r="AT59" s="79">
        <f t="shared" si="36"/>
        <v>-65.000000000000014</v>
      </c>
      <c r="AU59" s="79">
        <f t="shared" si="36"/>
        <v>-65.000000000000014</v>
      </c>
      <c r="AV59" s="79">
        <f t="shared" si="36"/>
        <v>-65.000000000000014</v>
      </c>
      <c r="AW59" s="79">
        <f t="shared" si="36"/>
        <v>-45</v>
      </c>
      <c r="AX59" s="79">
        <f t="shared" si="36"/>
        <v>-45</v>
      </c>
      <c r="AY59" s="79">
        <f t="shared" si="36"/>
        <v>-45</v>
      </c>
      <c r="AZ59" s="79">
        <f t="shared" si="36"/>
        <v>-45</v>
      </c>
      <c r="BA59" s="79">
        <f t="shared" si="37"/>
        <v>-45</v>
      </c>
      <c r="BB59" s="79">
        <f t="shared" si="37"/>
        <v>-45</v>
      </c>
      <c r="BC59" s="79">
        <f t="shared" si="37"/>
        <v>-45</v>
      </c>
      <c r="BD59" s="79">
        <f t="shared" si="37"/>
        <v>-45</v>
      </c>
      <c r="BE59" s="79">
        <f t="shared" si="37"/>
        <v>-45</v>
      </c>
      <c r="BF59" s="79">
        <f t="shared" si="37"/>
        <v>0</v>
      </c>
      <c r="BG59" s="79">
        <f t="shared" si="37"/>
        <v>4.9999999999999822</v>
      </c>
      <c r="BH59" s="79">
        <f t="shared" si="37"/>
        <v>29.999999999999972</v>
      </c>
      <c r="BI59" s="79">
        <f t="shared" si="37"/>
        <v>29.999999999999972</v>
      </c>
      <c r="BJ59" s="79">
        <f t="shared" si="37"/>
        <v>39.999999999999936</v>
      </c>
      <c r="BK59" s="79">
        <f t="shared" si="37"/>
        <v>39.999999999999936</v>
      </c>
      <c r="BL59" s="79">
        <f t="shared" si="37"/>
        <v>59.999999999999943</v>
      </c>
      <c r="BM59" s="79">
        <f t="shared" si="37"/>
        <v>59.999999999999943</v>
      </c>
    </row>
    <row r="60" spans="1:65">
      <c r="A60">
        <f>Schedule!A60</f>
        <v>57</v>
      </c>
      <c r="B60" s="78">
        <f>Schedule!M60</f>
        <v>0.43055555555555547</v>
      </c>
      <c r="C60" s="79">
        <f t="shared" si="32"/>
        <v>-109.99999999999984</v>
      </c>
      <c r="D60" s="79">
        <f t="shared" si="32"/>
        <v>-109.99999999999984</v>
      </c>
      <c r="E60" s="79">
        <f t="shared" si="32"/>
        <v>-109.99999999999984</v>
      </c>
      <c r="F60" s="79">
        <f t="shared" si="32"/>
        <v>-109.99999999999984</v>
      </c>
      <c r="G60" s="79">
        <f t="shared" si="32"/>
        <v>-104.99999999999987</v>
      </c>
      <c r="H60" s="79">
        <f t="shared" si="32"/>
        <v>-104.99999999999987</v>
      </c>
      <c r="I60" s="79">
        <f t="shared" si="32"/>
        <v>-104.99999999999987</v>
      </c>
      <c r="J60" s="79">
        <f t="shared" si="32"/>
        <v>-104.99999999999987</v>
      </c>
      <c r="K60" s="79">
        <f t="shared" si="32"/>
        <v>-104.99999999999987</v>
      </c>
      <c r="L60" s="79">
        <f t="shared" si="32"/>
        <v>-104.99999999999987</v>
      </c>
      <c r="M60" s="79">
        <f t="shared" si="33"/>
        <v>-104.99999999999987</v>
      </c>
      <c r="N60" s="79">
        <f t="shared" si="33"/>
        <v>-94.999999999999901</v>
      </c>
      <c r="O60" s="79">
        <f t="shared" si="33"/>
        <v>-94.999999999999901</v>
      </c>
      <c r="P60" s="79">
        <f t="shared" si="33"/>
        <v>-94.999999999999901</v>
      </c>
      <c r="Q60" s="79">
        <f t="shared" si="33"/>
        <v>-94.999999999999901</v>
      </c>
      <c r="R60" s="79">
        <f t="shared" si="33"/>
        <v>-94.999999999999901</v>
      </c>
      <c r="S60" s="79">
        <f t="shared" si="33"/>
        <v>-89.999999999999915</v>
      </c>
      <c r="T60" s="79">
        <f t="shared" si="33"/>
        <v>-89.999999999999915</v>
      </c>
      <c r="U60" s="79">
        <f t="shared" si="33"/>
        <v>-89.999999999999915</v>
      </c>
      <c r="V60" s="79">
        <f t="shared" si="33"/>
        <v>-89.999999999999915</v>
      </c>
      <c r="W60" s="79">
        <f t="shared" si="34"/>
        <v>-89.999999999999915</v>
      </c>
      <c r="X60" s="79">
        <f t="shared" si="34"/>
        <v>-84.999999999999943</v>
      </c>
      <c r="Y60" s="79">
        <f t="shared" si="34"/>
        <v>-84.999999999999943</v>
      </c>
      <c r="Z60" s="79">
        <f t="shared" si="34"/>
        <v>-84.999999999999943</v>
      </c>
      <c r="AA60" s="79">
        <f t="shared" si="34"/>
        <v>-84.999999999999943</v>
      </c>
      <c r="AB60" s="79">
        <f t="shared" si="34"/>
        <v>-84.999999999999943</v>
      </c>
      <c r="AC60" s="79">
        <f t="shared" si="34"/>
        <v>-84.999999999999943</v>
      </c>
      <c r="AD60" s="79">
        <f t="shared" si="34"/>
        <v>-84.999999999999943</v>
      </c>
      <c r="AE60" s="79">
        <f t="shared" si="34"/>
        <v>-84.999999999999943</v>
      </c>
      <c r="AF60" s="79">
        <f t="shared" si="34"/>
        <v>-79.999999999999957</v>
      </c>
      <c r="AG60" s="79">
        <f t="shared" si="35"/>
        <v>-79.999999999999957</v>
      </c>
      <c r="AH60" s="79">
        <f t="shared" si="35"/>
        <v>-79.999999999999957</v>
      </c>
      <c r="AI60" s="79">
        <f t="shared" si="35"/>
        <v>-79.999999999999957</v>
      </c>
      <c r="AJ60" s="79">
        <f t="shared" si="35"/>
        <v>-79.999999999999957</v>
      </c>
      <c r="AK60" s="79">
        <f t="shared" si="35"/>
        <v>-79.999999999999957</v>
      </c>
      <c r="AL60" s="79">
        <f t="shared" si="35"/>
        <v>-79.999999999999957</v>
      </c>
      <c r="AM60" s="79">
        <f t="shared" si="35"/>
        <v>-79.999999999999957</v>
      </c>
      <c r="AN60" s="79">
        <f t="shared" si="35"/>
        <v>-79.999999999999957</v>
      </c>
      <c r="AO60" s="79">
        <f t="shared" si="35"/>
        <v>-74.999999999999972</v>
      </c>
      <c r="AP60" s="79">
        <f t="shared" si="35"/>
        <v>-74.999999999999972</v>
      </c>
      <c r="AQ60" s="79">
        <f t="shared" si="36"/>
        <v>-74.999999999999972</v>
      </c>
      <c r="AR60" s="79">
        <f t="shared" si="36"/>
        <v>-74.999999999999972</v>
      </c>
      <c r="AS60" s="79">
        <f t="shared" si="36"/>
        <v>-69.999999999999986</v>
      </c>
      <c r="AT60" s="79">
        <f t="shared" si="36"/>
        <v>-69.999999999999986</v>
      </c>
      <c r="AU60" s="79">
        <f t="shared" si="36"/>
        <v>-69.999999999999986</v>
      </c>
      <c r="AV60" s="79">
        <f t="shared" si="36"/>
        <v>-69.999999999999986</v>
      </c>
      <c r="AW60" s="79">
        <f t="shared" si="36"/>
        <v>-49.999999999999986</v>
      </c>
      <c r="AX60" s="79">
        <f t="shared" si="36"/>
        <v>-49.999999999999986</v>
      </c>
      <c r="AY60" s="79">
        <f t="shared" si="36"/>
        <v>-49.999999999999986</v>
      </c>
      <c r="AZ60" s="79">
        <f t="shared" si="36"/>
        <v>-49.999999999999986</v>
      </c>
      <c r="BA60" s="79">
        <f t="shared" si="37"/>
        <v>-49.999999999999986</v>
      </c>
      <c r="BB60" s="79">
        <f t="shared" si="37"/>
        <v>-49.999999999999986</v>
      </c>
      <c r="BC60" s="79">
        <f t="shared" si="37"/>
        <v>-49.999999999999986</v>
      </c>
      <c r="BD60" s="79">
        <f t="shared" si="37"/>
        <v>-49.999999999999986</v>
      </c>
      <c r="BE60" s="79">
        <f t="shared" si="37"/>
        <v>-49.999999999999986</v>
      </c>
      <c r="BF60" s="79">
        <f t="shared" si="37"/>
        <v>-4.9999999999999822</v>
      </c>
      <c r="BG60" s="79">
        <f t="shared" si="37"/>
        <v>0</v>
      </c>
      <c r="BH60" s="79">
        <f t="shared" si="37"/>
        <v>24.999999999999993</v>
      </c>
      <c r="BI60" s="79">
        <f t="shared" si="37"/>
        <v>24.999999999999993</v>
      </c>
      <c r="BJ60" s="79">
        <f t="shared" si="37"/>
        <v>34.999999999999957</v>
      </c>
      <c r="BK60" s="79">
        <f t="shared" si="37"/>
        <v>34.999999999999957</v>
      </c>
      <c r="BL60" s="79">
        <f t="shared" si="37"/>
        <v>54.999999999999964</v>
      </c>
      <c r="BM60" s="79">
        <f t="shared" si="37"/>
        <v>54.999999999999964</v>
      </c>
    </row>
    <row r="61" spans="1:65">
      <c r="A61">
        <f>Schedule!A61</f>
        <v>58</v>
      </c>
      <c r="B61" s="78">
        <f>Schedule!M61</f>
        <v>0.44791666666666657</v>
      </c>
      <c r="C61" s="79">
        <f t="shared" si="32"/>
        <v>-134.99999999999983</v>
      </c>
      <c r="D61" s="79">
        <f t="shared" si="32"/>
        <v>-134.99999999999983</v>
      </c>
      <c r="E61" s="79">
        <f t="shared" si="32"/>
        <v>-134.99999999999983</v>
      </c>
      <c r="F61" s="79">
        <f t="shared" si="32"/>
        <v>-134.99999999999983</v>
      </c>
      <c r="G61" s="79">
        <f t="shared" si="32"/>
        <v>-129.99999999999986</v>
      </c>
      <c r="H61" s="79">
        <f t="shared" si="32"/>
        <v>-129.99999999999986</v>
      </c>
      <c r="I61" s="79">
        <f t="shared" si="32"/>
        <v>-129.99999999999986</v>
      </c>
      <c r="J61" s="79">
        <f t="shared" si="32"/>
        <v>-129.99999999999986</v>
      </c>
      <c r="K61" s="79">
        <f t="shared" si="32"/>
        <v>-129.99999999999986</v>
      </c>
      <c r="L61" s="79">
        <f t="shared" si="32"/>
        <v>-129.99999999999986</v>
      </c>
      <c r="M61" s="79">
        <f t="shared" si="33"/>
        <v>-129.99999999999986</v>
      </c>
      <c r="N61" s="79">
        <f t="shared" si="33"/>
        <v>-119.99999999999989</v>
      </c>
      <c r="O61" s="79">
        <f t="shared" si="33"/>
        <v>-119.99999999999989</v>
      </c>
      <c r="P61" s="79">
        <f t="shared" si="33"/>
        <v>-119.99999999999989</v>
      </c>
      <c r="Q61" s="79">
        <f t="shared" si="33"/>
        <v>-119.99999999999989</v>
      </c>
      <c r="R61" s="79">
        <f t="shared" si="33"/>
        <v>-119.99999999999989</v>
      </c>
      <c r="S61" s="79">
        <f t="shared" si="33"/>
        <v>-114.99999999999991</v>
      </c>
      <c r="T61" s="79">
        <f t="shared" si="33"/>
        <v>-114.99999999999991</v>
      </c>
      <c r="U61" s="79">
        <f t="shared" si="33"/>
        <v>-114.99999999999991</v>
      </c>
      <c r="V61" s="79">
        <f t="shared" si="33"/>
        <v>-114.99999999999991</v>
      </c>
      <c r="W61" s="79">
        <f t="shared" si="34"/>
        <v>-114.99999999999991</v>
      </c>
      <c r="X61" s="79">
        <f t="shared" si="34"/>
        <v>-109.99999999999993</v>
      </c>
      <c r="Y61" s="79">
        <f t="shared" si="34"/>
        <v>-109.99999999999993</v>
      </c>
      <c r="Z61" s="79">
        <f t="shared" si="34"/>
        <v>-109.99999999999993</v>
      </c>
      <c r="AA61" s="79">
        <f t="shared" si="34"/>
        <v>-109.99999999999993</v>
      </c>
      <c r="AB61" s="79">
        <f t="shared" si="34"/>
        <v>-109.99999999999993</v>
      </c>
      <c r="AC61" s="79">
        <f t="shared" si="34"/>
        <v>-109.99999999999993</v>
      </c>
      <c r="AD61" s="79">
        <f t="shared" si="34"/>
        <v>-109.99999999999993</v>
      </c>
      <c r="AE61" s="79">
        <f t="shared" si="34"/>
        <v>-109.99999999999993</v>
      </c>
      <c r="AF61" s="79">
        <f t="shared" si="34"/>
        <v>-104.99999999999994</v>
      </c>
      <c r="AG61" s="79">
        <f t="shared" si="35"/>
        <v>-104.99999999999994</v>
      </c>
      <c r="AH61" s="79">
        <f t="shared" si="35"/>
        <v>-104.99999999999994</v>
      </c>
      <c r="AI61" s="79">
        <f t="shared" si="35"/>
        <v>-104.99999999999994</v>
      </c>
      <c r="AJ61" s="79">
        <f t="shared" si="35"/>
        <v>-104.99999999999994</v>
      </c>
      <c r="AK61" s="79">
        <f t="shared" si="35"/>
        <v>-104.99999999999994</v>
      </c>
      <c r="AL61" s="79">
        <f t="shared" si="35"/>
        <v>-104.99999999999994</v>
      </c>
      <c r="AM61" s="79">
        <f t="shared" si="35"/>
        <v>-104.99999999999994</v>
      </c>
      <c r="AN61" s="79">
        <f t="shared" si="35"/>
        <v>-104.99999999999994</v>
      </c>
      <c r="AO61" s="79">
        <f t="shared" si="35"/>
        <v>-99.999999999999972</v>
      </c>
      <c r="AP61" s="79">
        <f t="shared" si="35"/>
        <v>-99.999999999999972</v>
      </c>
      <c r="AQ61" s="79">
        <f t="shared" si="36"/>
        <v>-99.999999999999972</v>
      </c>
      <c r="AR61" s="79">
        <f t="shared" si="36"/>
        <v>-99.999999999999972</v>
      </c>
      <c r="AS61" s="79">
        <f t="shared" si="36"/>
        <v>-94.999999999999986</v>
      </c>
      <c r="AT61" s="79">
        <f t="shared" si="36"/>
        <v>-94.999999999999986</v>
      </c>
      <c r="AU61" s="79">
        <f t="shared" si="36"/>
        <v>-94.999999999999986</v>
      </c>
      <c r="AV61" s="79">
        <f t="shared" si="36"/>
        <v>-94.999999999999986</v>
      </c>
      <c r="AW61" s="79">
        <f t="shared" si="36"/>
        <v>-74.999999999999972</v>
      </c>
      <c r="AX61" s="79">
        <f t="shared" si="36"/>
        <v>-74.999999999999972</v>
      </c>
      <c r="AY61" s="79">
        <f t="shared" si="36"/>
        <v>-74.999999999999972</v>
      </c>
      <c r="AZ61" s="79">
        <f t="shared" si="36"/>
        <v>-74.999999999999972</v>
      </c>
      <c r="BA61" s="79">
        <f t="shared" si="37"/>
        <v>-74.999999999999972</v>
      </c>
      <c r="BB61" s="79">
        <f t="shared" si="37"/>
        <v>-74.999999999999972</v>
      </c>
      <c r="BC61" s="79">
        <f t="shared" si="37"/>
        <v>-74.999999999999972</v>
      </c>
      <c r="BD61" s="79">
        <f t="shared" si="37"/>
        <v>-74.999999999999972</v>
      </c>
      <c r="BE61" s="79">
        <f t="shared" si="37"/>
        <v>-74.999999999999972</v>
      </c>
      <c r="BF61" s="79">
        <f t="shared" si="37"/>
        <v>-29.999999999999972</v>
      </c>
      <c r="BG61" s="79">
        <f t="shared" si="37"/>
        <v>-24.999999999999993</v>
      </c>
      <c r="BH61" s="79">
        <f t="shared" si="37"/>
        <v>0</v>
      </c>
      <c r="BI61" s="79">
        <f t="shared" si="37"/>
        <v>0</v>
      </c>
      <c r="BJ61" s="79">
        <f t="shared" si="37"/>
        <v>9.9999999999999645</v>
      </c>
      <c r="BK61" s="79">
        <f t="shared" si="37"/>
        <v>9.9999999999999645</v>
      </c>
      <c r="BL61" s="79">
        <f t="shared" si="37"/>
        <v>29.999999999999972</v>
      </c>
      <c r="BM61" s="79">
        <f t="shared" si="37"/>
        <v>29.999999999999972</v>
      </c>
    </row>
    <row r="62" spans="1:65">
      <c r="A62">
        <f>Schedule!A62</f>
        <v>59</v>
      </c>
      <c r="B62" s="78">
        <f>Schedule!M62</f>
        <v>0.44791666666666657</v>
      </c>
      <c r="C62" s="79">
        <f t="shared" si="32"/>
        <v>-134.99999999999983</v>
      </c>
      <c r="D62" s="79">
        <f t="shared" si="32"/>
        <v>-134.99999999999983</v>
      </c>
      <c r="E62" s="79">
        <f t="shared" si="32"/>
        <v>-134.99999999999983</v>
      </c>
      <c r="F62" s="79">
        <f t="shared" si="32"/>
        <v>-134.99999999999983</v>
      </c>
      <c r="G62" s="79">
        <f t="shared" si="32"/>
        <v>-129.99999999999986</v>
      </c>
      <c r="H62" s="79">
        <f t="shared" si="32"/>
        <v>-129.99999999999986</v>
      </c>
      <c r="I62" s="79">
        <f t="shared" si="32"/>
        <v>-129.99999999999986</v>
      </c>
      <c r="J62" s="79">
        <f t="shared" si="32"/>
        <v>-129.99999999999986</v>
      </c>
      <c r="K62" s="79">
        <f t="shared" si="32"/>
        <v>-129.99999999999986</v>
      </c>
      <c r="L62" s="79">
        <f t="shared" si="32"/>
        <v>-129.99999999999986</v>
      </c>
      <c r="M62" s="79">
        <f t="shared" si="33"/>
        <v>-129.99999999999986</v>
      </c>
      <c r="N62" s="79">
        <f t="shared" si="33"/>
        <v>-119.99999999999989</v>
      </c>
      <c r="O62" s="79">
        <f t="shared" si="33"/>
        <v>-119.99999999999989</v>
      </c>
      <c r="P62" s="79">
        <f t="shared" si="33"/>
        <v>-119.99999999999989</v>
      </c>
      <c r="Q62" s="79">
        <f t="shared" si="33"/>
        <v>-119.99999999999989</v>
      </c>
      <c r="R62" s="79">
        <f t="shared" si="33"/>
        <v>-119.99999999999989</v>
      </c>
      <c r="S62" s="79">
        <f t="shared" si="33"/>
        <v>-114.99999999999991</v>
      </c>
      <c r="T62" s="79">
        <f t="shared" si="33"/>
        <v>-114.99999999999991</v>
      </c>
      <c r="U62" s="79">
        <f t="shared" si="33"/>
        <v>-114.99999999999991</v>
      </c>
      <c r="V62" s="79">
        <f t="shared" si="33"/>
        <v>-114.99999999999991</v>
      </c>
      <c r="W62" s="79">
        <f t="shared" si="34"/>
        <v>-114.99999999999991</v>
      </c>
      <c r="X62" s="79">
        <f t="shared" si="34"/>
        <v>-109.99999999999993</v>
      </c>
      <c r="Y62" s="79">
        <f t="shared" si="34"/>
        <v>-109.99999999999993</v>
      </c>
      <c r="Z62" s="79">
        <f t="shared" si="34"/>
        <v>-109.99999999999993</v>
      </c>
      <c r="AA62" s="79">
        <f t="shared" si="34"/>
        <v>-109.99999999999993</v>
      </c>
      <c r="AB62" s="79">
        <f t="shared" si="34"/>
        <v>-109.99999999999993</v>
      </c>
      <c r="AC62" s="79">
        <f t="shared" si="34"/>
        <v>-109.99999999999993</v>
      </c>
      <c r="AD62" s="79">
        <f t="shared" si="34"/>
        <v>-109.99999999999993</v>
      </c>
      <c r="AE62" s="79">
        <f t="shared" si="34"/>
        <v>-109.99999999999993</v>
      </c>
      <c r="AF62" s="79">
        <f t="shared" si="34"/>
        <v>-104.99999999999994</v>
      </c>
      <c r="AG62" s="79">
        <f t="shared" si="35"/>
        <v>-104.99999999999994</v>
      </c>
      <c r="AH62" s="79">
        <f t="shared" si="35"/>
        <v>-104.99999999999994</v>
      </c>
      <c r="AI62" s="79">
        <f t="shared" si="35"/>
        <v>-104.99999999999994</v>
      </c>
      <c r="AJ62" s="79">
        <f t="shared" si="35"/>
        <v>-104.99999999999994</v>
      </c>
      <c r="AK62" s="79">
        <f t="shared" si="35"/>
        <v>-104.99999999999994</v>
      </c>
      <c r="AL62" s="79">
        <f t="shared" si="35"/>
        <v>-104.99999999999994</v>
      </c>
      <c r="AM62" s="79">
        <f t="shared" si="35"/>
        <v>-104.99999999999994</v>
      </c>
      <c r="AN62" s="79">
        <f t="shared" si="35"/>
        <v>-104.99999999999994</v>
      </c>
      <c r="AO62" s="79">
        <f t="shared" si="35"/>
        <v>-99.999999999999972</v>
      </c>
      <c r="AP62" s="79">
        <f t="shared" si="35"/>
        <v>-99.999999999999972</v>
      </c>
      <c r="AQ62" s="79">
        <f t="shared" si="36"/>
        <v>-99.999999999999972</v>
      </c>
      <c r="AR62" s="79">
        <f t="shared" si="36"/>
        <v>-99.999999999999972</v>
      </c>
      <c r="AS62" s="79">
        <f t="shared" si="36"/>
        <v>-94.999999999999986</v>
      </c>
      <c r="AT62" s="79">
        <f t="shared" si="36"/>
        <v>-94.999999999999986</v>
      </c>
      <c r="AU62" s="79">
        <f t="shared" si="36"/>
        <v>-94.999999999999986</v>
      </c>
      <c r="AV62" s="79">
        <f t="shared" si="36"/>
        <v>-94.999999999999986</v>
      </c>
      <c r="AW62" s="79">
        <f t="shared" si="36"/>
        <v>-74.999999999999972</v>
      </c>
      <c r="AX62" s="79">
        <f t="shared" si="36"/>
        <v>-74.999999999999972</v>
      </c>
      <c r="AY62" s="79">
        <f t="shared" si="36"/>
        <v>-74.999999999999972</v>
      </c>
      <c r="AZ62" s="79">
        <f t="shared" si="36"/>
        <v>-74.999999999999972</v>
      </c>
      <c r="BA62" s="79">
        <f t="shared" si="37"/>
        <v>-74.999999999999972</v>
      </c>
      <c r="BB62" s="79">
        <f t="shared" si="37"/>
        <v>-74.999999999999972</v>
      </c>
      <c r="BC62" s="79">
        <f t="shared" si="37"/>
        <v>-74.999999999999972</v>
      </c>
      <c r="BD62" s="79">
        <f t="shared" si="37"/>
        <v>-74.999999999999972</v>
      </c>
      <c r="BE62" s="79">
        <f t="shared" si="37"/>
        <v>-74.999999999999972</v>
      </c>
      <c r="BF62" s="79">
        <f t="shared" si="37"/>
        <v>-29.999999999999972</v>
      </c>
      <c r="BG62" s="79">
        <f t="shared" si="37"/>
        <v>-24.999999999999993</v>
      </c>
      <c r="BH62" s="79">
        <f t="shared" si="37"/>
        <v>0</v>
      </c>
      <c r="BI62" s="79">
        <f t="shared" si="37"/>
        <v>0</v>
      </c>
      <c r="BJ62" s="79">
        <f t="shared" si="37"/>
        <v>9.9999999999999645</v>
      </c>
      <c r="BK62" s="79">
        <f t="shared" si="37"/>
        <v>9.9999999999999645</v>
      </c>
      <c r="BL62" s="79">
        <f t="shared" si="37"/>
        <v>29.999999999999972</v>
      </c>
      <c r="BM62" s="79">
        <f t="shared" si="37"/>
        <v>29.999999999999972</v>
      </c>
    </row>
    <row r="63" spans="1:65">
      <c r="A63">
        <f>Schedule!A63</f>
        <v>60</v>
      </c>
      <c r="B63" s="78">
        <f>Schedule!M63</f>
        <v>0.45486111111111099</v>
      </c>
      <c r="C63" s="79">
        <f t="shared" ref="C63:L72" si="38">60*24*(VLOOKUP(C$2,current_schedule,2,FALSE)-VLOOKUP($A63,current_schedule,2,FALSE))</f>
        <v>-144.9999999999998</v>
      </c>
      <c r="D63" s="79">
        <f t="shared" si="38"/>
        <v>-144.9999999999998</v>
      </c>
      <c r="E63" s="79">
        <f t="shared" si="38"/>
        <v>-144.9999999999998</v>
      </c>
      <c r="F63" s="79">
        <f t="shared" si="38"/>
        <v>-144.9999999999998</v>
      </c>
      <c r="G63" s="79">
        <f t="shared" si="38"/>
        <v>-139.99999999999983</v>
      </c>
      <c r="H63" s="79">
        <f t="shared" si="38"/>
        <v>-139.99999999999983</v>
      </c>
      <c r="I63" s="79">
        <f t="shared" si="38"/>
        <v>-139.99999999999983</v>
      </c>
      <c r="J63" s="79">
        <f t="shared" si="38"/>
        <v>-139.99999999999983</v>
      </c>
      <c r="K63" s="79">
        <f t="shared" si="38"/>
        <v>-139.99999999999983</v>
      </c>
      <c r="L63" s="79">
        <f t="shared" si="38"/>
        <v>-139.99999999999983</v>
      </c>
      <c r="M63" s="79">
        <f t="shared" ref="M63:V72" si="39">60*24*(VLOOKUP(M$2,current_schedule,2,FALSE)-VLOOKUP($A63,current_schedule,2,FALSE))</f>
        <v>-139.99999999999983</v>
      </c>
      <c r="N63" s="79">
        <f t="shared" si="39"/>
        <v>-129.99999999999986</v>
      </c>
      <c r="O63" s="79">
        <f t="shared" si="39"/>
        <v>-129.99999999999986</v>
      </c>
      <c r="P63" s="79">
        <f t="shared" si="39"/>
        <v>-129.99999999999986</v>
      </c>
      <c r="Q63" s="79">
        <f t="shared" si="39"/>
        <v>-129.99999999999986</v>
      </c>
      <c r="R63" s="79">
        <f t="shared" si="39"/>
        <v>-129.99999999999986</v>
      </c>
      <c r="S63" s="79">
        <f t="shared" si="39"/>
        <v>-124.99999999999987</v>
      </c>
      <c r="T63" s="79">
        <f t="shared" si="39"/>
        <v>-124.99999999999987</v>
      </c>
      <c r="U63" s="79">
        <f t="shared" si="39"/>
        <v>-124.99999999999987</v>
      </c>
      <c r="V63" s="79">
        <f t="shared" si="39"/>
        <v>-124.99999999999987</v>
      </c>
      <c r="W63" s="79">
        <f t="shared" ref="W63:AF72" si="40">60*24*(VLOOKUP(W$2,current_schedule,2,FALSE)-VLOOKUP($A63,current_schedule,2,FALSE))</f>
        <v>-124.99999999999987</v>
      </c>
      <c r="X63" s="79">
        <f t="shared" si="40"/>
        <v>-119.99999999999989</v>
      </c>
      <c r="Y63" s="79">
        <f t="shared" si="40"/>
        <v>-119.99999999999989</v>
      </c>
      <c r="Z63" s="79">
        <f t="shared" si="40"/>
        <v>-119.99999999999989</v>
      </c>
      <c r="AA63" s="79">
        <f t="shared" si="40"/>
        <v>-119.99999999999989</v>
      </c>
      <c r="AB63" s="79">
        <f t="shared" si="40"/>
        <v>-119.99999999999989</v>
      </c>
      <c r="AC63" s="79">
        <f t="shared" si="40"/>
        <v>-119.99999999999989</v>
      </c>
      <c r="AD63" s="79">
        <f t="shared" si="40"/>
        <v>-119.99999999999989</v>
      </c>
      <c r="AE63" s="79">
        <f t="shared" si="40"/>
        <v>-119.99999999999989</v>
      </c>
      <c r="AF63" s="79">
        <f t="shared" si="40"/>
        <v>-114.99999999999991</v>
      </c>
      <c r="AG63" s="79">
        <f t="shared" ref="AG63:AP72" si="41">60*24*(VLOOKUP(AG$2,current_schedule,2,FALSE)-VLOOKUP($A63,current_schedule,2,FALSE))</f>
        <v>-114.99999999999991</v>
      </c>
      <c r="AH63" s="79">
        <f t="shared" si="41"/>
        <v>-114.99999999999991</v>
      </c>
      <c r="AI63" s="79">
        <f t="shared" si="41"/>
        <v>-114.99999999999991</v>
      </c>
      <c r="AJ63" s="79">
        <f t="shared" si="41"/>
        <v>-114.99999999999991</v>
      </c>
      <c r="AK63" s="79">
        <f t="shared" si="41"/>
        <v>-114.99999999999991</v>
      </c>
      <c r="AL63" s="79">
        <f t="shared" si="41"/>
        <v>-114.99999999999991</v>
      </c>
      <c r="AM63" s="79">
        <f t="shared" si="41"/>
        <v>-114.99999999999991</v>
      </c>
      <c r="AN63" s="79">
        <f t="shared" si="41"/>
        <v>-114.99999999999991</v>
      </c>
      <c r="AO63" s="79">
        <f t="shared" si="41"/>
        <v>-109.99999999999993</v>
      </c>
      <c r="AP63" s="79">
        <f t="shared" si="41"/>
        <v>-109.99999999999993</v>
      </c>
      <c r="AQ63" s="79">
        <f t="shared" ref="AQ63:AZ72" si="42">60*24*(VLOOKUP(AQ$2,current_schedule,2,FALSE)-VLOOKUP($A63,current_schedule,2,FALSE))</f>
        <v>-109.99999999999993</v>
      </c>
      <c r="AR63" s="79">
        <f t="shared" si="42"/>
        <v>-109.99999999999993</v>
      </c>
      <c r="AS63" s="79">
        <f t="shared" si="42"/>
        <v>-104.99999999999994</v>
      </c>
      <c r="AT63" s="79">
        <f t="shared" si="42"/>
        <v>-104.99999999999994</v>
      </c>
      <c r="AU63" s="79">
        <f t="shared" si="42"/>
        <v>-104.99999999999994</v>
      </c>
      <c r="AV63" s="79">
        <f t="shared" si="42"/>
        <v>-104.99999999999994</v>
      </c>
      <c r="AW63" s="79">
        <f t="shared" si="42"/>
        <v>-84.999999999999943</v>
      </c>
      <c r="AX63" s="79">
        <f t="shared" si="42"/>
        <v>-84.999999999999943</v>
      </c>
      <c r="AY63" s="79">
        <f t="shared" si="42"/>
        <v>-84.999999999999943</v>
      </c>
      <c r="AZ63" s="79">
        <f t="shared" si="42"/>
        <v>-84.999999999999943</v>
      </c>
      <c r="BA63" s="79">
        <f t="shared" ref="BA63:BM72" si="43">60*24*(VLOOKUP(BA$2,current_schedule,2,FALSE)-VLOOKUP($A63,current_schedule,2,FALSE))</f>
        <v>-84.999999999999943</v>
      </c>
      <c r="BB63" s="79">
        <f t="shared" si="43"/>
        <v>-84.999999999999943</v>
      </c>
      <c r="BC63" s="79">
        <f t="shared" si="43"/>
        <v>-84.999999999999943</v>
      </c>
      <c r="BD63" s="79">
        <f t="shared" si="43"/>
        <v>-84.999999999999943</v>
      </c>
      <c r="BE63" s="79">
        <f t="shared" si="43"/>
        <v>-84.999999999999943</v>
      </c>
      <c r="BF63" s="79">
        <f t="shared" si="43"/>
        <v>-39.999999999999936</v>
      </c>
      <c r="BG63" s="79">
        <f t="shared" si="43"/>
        <v>-34.999999999999957</v>
      </c>
      <c r="BH63" s="79">
        <f t="shared" si="43"/>
        <v>-9.9999999999999645</v>
      </c>
      <c r="BI63" s="79">
        <f t="shared" si="43"/>
        <v>-9.9999999999999645</v>
      </c>
      <c r="BJ63" s="79">
        <f t="shared" si="43"/>
        <v>0</v>
      </c>
      <c r="BK63" s="79">
        <f t="shared" si="43"/>
        <v>0</v>
      </c>
      <c r="BL63" s="79">
        <f t="shared" si="43"/>
        <v>20.000000000000007</v>
      </c>
      <c r="BM63" s="79">
        <f t="shared" si="43"/>
        <v>20.000000000000007</v>
      </c>
    </row>
    <row r="64" spans="1:65">
      <c r="A64">
        <f>Schedule!A64</f>
        <v>61</v>
      </c>
      <c r="B64" s="78">
        <f>Schedule!M64</f>
        <v>0.45486111111111099</v>
      </c>
      <c r="C64" s="79">
        <f t="shared" si="38"/>
        <v>-144.9999999999998</v>
      </c>
      <c r="D64" s="79">
        <f t="shared" si="38"/>
        <v>-144.9999999999998</v>
      </c>
      <c r="E64" s="79">
        <f t="shared" si="38"/>
        <v>-144.9999999999998</v>
      </c>
      <c r="F64" s="79">
        <f t="shared" si="38"/>
        <v>-144.9999999999998</v>
      </c>
      <c r="G64" s="79">
        <f t="shared" si="38"/>
        <v>-139.99999999999983</v>
      </c>
      <c r="H64" s="79">
        <f t="shared" si="38"/>
        <v>-139.99999999999983</v>
      </c>
      <c r="I64" s="79">
        <f t="shared" si="38"/>
        <v>-139.99999999999983</v>
      </c>
      <c r="J64" s="79">
        <f t="shared" si="38"/>
        <v>-139.99999999999983</v>
      </c>
      <c r="K64" s="79">
        <f t="shared" si="38"/>
        <v>-139.99999999999983</v>
      </c>
      <c r="L64" s="79">
        <f t="shared" si="38"/>
        <v>-139.99999999999983</v>
      </c>
      <c r="M64" s="79">
        <f t="shared" si="39"/>
        <v>-139.99999999999983</v>
      </c>
      <c r="N64" s="79">
        <f t="shared" si="39"/>
        <v>-129.99999999999986</v>
      </c>
      <c r="O64" s="79">
        <f t="shared" si="39"/>
        <v>-129.99999999999986</v>
      </c>
      <c r="P64" s="79">
        <f t="shared" si="39"/>
        <v>-129.99999999999986</v>
      </c>
      <c r="Q64" s="79">
        <f t="shared" si="39"/>
        <v>-129.99999999999986</v>
      </c>
      <c r="R64" s="79">
        <f t="shared" si="39"/>
        <v>-129.99999999999986</v>
      </c>
      <c r="S64" s="79">
        <f t="shared" si="39"/>
        <v>-124.99999999999987</v>
      </c>
      <c r="T64" s="79">
        <f t="shared" si="39"/>
        <v>-124.99999999999987</v>
      </c>
      <c r="U64" s="79">
        <f t="shared" si="39"/>
        <v>-124.99999999999987</v>
      </c>
      <c r="V64" s="79">
        <f t="shared" si="39"/>
        <v>-124.99999999999987</v>
      </c>
      <c r="W64" s="79">
        <f t="shared" si="40"/>
        <v>-124.99999999999987</v>
      </c>
      <c r="X64" s="79">
        <f t="shared" si="40"/>
        <v>-119.99999999999989</v>
      </c>
      <c r="Y64" s="79">
        <f t="shared" si="40"/>
        <v>-119.99999999999989</v>
      </c>
      <c r="Z64" s="79">
        <f t="shared" si="40"/>
        <v>-119.99999999999989</v>
      </c>
      <c r="AA64" s="79">
        <f t="shared" si="40"/>
        <v>-119.99999999999989</v>
      </c>
      <c r="AB64" s="79">
        <f t="shared" si="40"/>
        <v>-119.99999999999989</v>
      </c>
      <c r="AC64" s="79">
        <f t="shared" si="40"/>
        <v>-119.99999999999989</v>
      </c>
      <c r="AD64" s="79">
        <f t="shared" si="40"/>
        <v>-119.99999999999989</v>
      </c>
      <c r="AE64" s="79">
        <f t="shared" si="40"/>
        <v>-119.99999999999989</v>
      </c>
      <c r="AF64" s="79">
        <f t="shared" si="40"/>
        <v>-114.99999999999991</v>
      </c>
      <c r="AG64" s="79">
        <f t="shared" si="41"/>
        <v>-114.99999999999991</v>
      </c>
      <c r="AH64" s="79">
        <f t="shared" si="41"/>
        <v>-114.99999999999991</v>
      </c>
      <c r="AI64" s="79">
        <f t="shared" si="41"/>
        <v>-114.99999999999991</v>
      </c>
      <c r="AJ64" s="79">
        <f t="shared" si="41"/>
        <v>-114.99999999999991</v>
      </c>
      <c r="AK64" s="79">
        <f t="shared" si="41"/>
        <v>-114.99999999999991</v>
      </c>
      <c r="AL64" s="79">
        <f t="shared" si="41"/>
        <v>-114.99999999999991</v>
      </c>
      <c r="AM64" s="79">
        <f t="shared" si="41"/>
        <v>-114.99999999999991</v>
      </c>
      <c r="AN64" s="79">
        <f t="shared" si="41"/>
        <v>-114.99999999999991</v>
      </c>
      <c r="AO64" s="79">
        <f t="shared" si="41"/>
        <v>-109.99999999999993</v>
      </c>
      <c r="AP64" s="79">
        <f t="shared" si="41"/>
        <v>-109.99999999999993</v>
      </c>
      <c r="AQ64" s="79">
        <f t="shared" si="42"/>
        <v>-109.99999999999993</v>
      </c>
      <c r="AR64" s="79">
        <f t="shared" si="42"/>
        <v>-109.99999999999993</v>
      </c>
      <c r="AS64" s="79">
        <f t="shared" si="42"/>
        <v>-104.99999999999994</v>
      </c>
      <c r="AT64" s="79">
        <f t="shared" si="42"/>
        <v>-104.99999999999994</v>
      </c>
      <c r="AU64" s="79">
        <f t="shared" si="42"/>
        <v>-104.99999999999994</v>
      </c>
      <c r="AV64" s="79">
        <f t="shared" si="42"/>
        <v>-104.99999999999994</v>
      </c>
      <c r="AW64" s="79">
        <f t="shared" si="42"/>
        <v>-84.999999999999943</v>
      </c>
      <c r="AX64" s="79">
        <f t="shared" si="42"/>
        <v>-84.999999999999943</v>
      </c>
      <c r="AY64" s="79">
        <f t="shared" si="42"/>
        <v>-84.999999999999943</v>
      </c>
      <c r="AZ64" s="79">
        <f t="shared" si="42"/>
        <v>-84.999999999999943</v>
      </c>
      <c r="BA64" s="79">
        <f t="shared" si="43"/>
        <v>-84.999999999999943</v>
      </c>
      <c r="BB64" s="79">
        <f t="shared" si="43"/>
        <v>-84.999999999999943</v>
      </c>
      <c r="BC64" s="79">
        <f t="shared" si="43"/>
        <v>-84.999999999999943</v>
      </c>
      <c r="BD64" s="79">
        <f t="shared" si="43"/>
        <v>-84.999999999999943</v>
      </c>
      <c r="BE64" s="79">
        <f t="shared" si="43"/>
        <v>-84.999999999999943</v>
      </c>
      <c r="BF64" s="79">
        <f t="shared" si="43"/>
        <v>-39.999999999999936</v>
      </c>
      <c r="BG64" s="79">
        <f t="shared" si="43"/>
        <v>-34.999999999999957</v>
      </c>
      <c r="BH64" s="79">
        <f t="shared" si="43"/>
        <v>-9.9999999999999645</v>
      </c>
      <c r="BI64" s="79">
        <f t="shared" si="43"/>
        <v>-9.9999999999999645</v>
      </c>
      <c r="BJ64" s="79">
        <f t="shared" si="43"/>
        <v>0</v>
      </c>
      <c r="BK64" s="79">
        <f t="shared" si="43"/>
        <v>0</v>
      </c>
      <c r="BL64" s="79">
        <f t="shared" si="43"/>
        <v>20.000000000000007</v>
      </c>
      <c r="BM64" s="79">
        <f t="shared" si="43"/>
        <v>20.000000000000007</v>
      </c>
    </row>
    <row r="65" spans="1:65">
      <c r="A65">
        <f>Schedule!A65</f>
        <v>62</v>
      </c>
      <c r="B65" s="78">
        <f>Schedule!M65</f>
        <v>0.46874999999999989</v>
      </c>
      <c r="C65" s="79">
        <f t="shared" si="38"/>
        <v>-164.9999999999998</v>
      </c>
      <c r="D65" s="79">
        <f t="shared" si="38"/>
        <v>-164.9999999999998</v>
      </c>
      <c r="E65" s="79">
        <f t="shared" si="38"/>
        <v>-164.9999999999998</v>
      </c>
      <c r="F65" s="79">
        <f t="shared" si="38"/>
        <v>-164.9999999999998</v>
      </c>
      <c r="G65" s="79">
        <f t="shared" si="38"/>
        <v>-159.99999999999983</v>
      </c>
      <c r="H65" s="79">
        <f t="shared" si="38"/>
        <v>-159.99999999999983</v>
      </c>
      <c r="I65" s="79">
        <f t="shared" si="38"/>
        <v>-159.99999999999983</v>
      </c>
      <c r="J65" s="79">
        <f t="shared" si="38"/>
        <v>-159.99999999999983</v>
      </c>
      <c r="K65" s="79">
        <f t="shared" si="38"/>
        <v>-159.99999999999983</v>
      </c>
      <c r="L65" s="79">
        <f t="shared" si="38"/>
        <v>-159.99999999999983</v>
      </c>
      <c r="M65" s="79">
        <f t="shared" si="39"/>
        <v>-159.99999999999983</v>
      </c>
      <c r="N65" s="79">
        <f t="shared" si="39"/>
        <v>-149.99999999999986</v>
      </c>
      <c r="O65" s="79">
        <f t="shared" si="39"/>
        <v>-149.99999999999986</v>
      </c>
      <c r="P65" s="79">
        <f t="shared" si="39"/>
        <v>-149.99999999999986</v>
      </c>
      <c r="Q65" s="79">
        <f t="shared" si="39"/>
        <v>-149.99999999999986</v>
      </c>
      <c r="R65" s="79">
        <f t="shared" si="39"/>
        <v>-149.99999999999986</v>
      </c>
      <c r="S65" s="79">
        <f t="shared" si="39"/>
        <v>-144.99999999999989</v>
      </c>
      <c r="T65" s="79">
        <f t="shared" si="39"/>
        <v>-144.99999999999989</v>
      </c>
      <c r="U65" s="79">
        <f t="shared" si="39"/>
        <v>-144.99999999999989</v>
      </c>
      <c r="V65" s="79">
        <f t="shared" si="39"/>
        <v>-144.99999999999989</v>
      </c>
      <c r="W65" s="79">
        <f t="shared" si="40"/>
        <v>-144.99999999999989</v>
      </c>
      <c r="X65" s="79">
        <f t="shared" si="40"/>
        <v>-139.99999999999991</v>
      </c>
      <c r="Y65" s="79">
        <f t="shared" si="40"/>
        <v>-139.99999999999991</v>
      </c>
      <c r="Z65" s="79">
        <f t="shared" si="40"/>
        <v>-139.99999999999991</v>
      </c>
      <c r="AA65" s="79">
        <f t="shared" si="40"/>
        <v>-139.99999999999991</v>
      </c>
      <c r="AB65" s="79">
        <f t="shared" si="40"/>
        <v>-139.99999999999991</v>
      </c>
      <c r="AC65" s="79">
        <f t="shared" si="40"/>
        <v>-139.99999999999991</v>
      </c>
      <c r="AD65" s="79">
        <f t="shared" si="40"/>
        <v>-139.99999999999991</v>
      </c>
      <c r="AE65" s="79">
        <f t="shared" si="40"/>
        <v>-139.99999999999991</v>
      </c>
      <c r="AF65" s="79">
        <f t="shared" si="40"/>
        <v>-134.99999999999991</v>
      </c>
      <c r="AG65" s="79">
        <f t="shared" si="41"/>
        <v>-134.99999999999991</v>
      </c>
      <c r="AH65" s="79">
        <f t="shared" si="41"/>
        <v>-134.99999999999991</v>
      </c>
      <c r="AI65" s="79">
        <f t="shared" si="41"/>
        <v>-134.99999999999991</v>
      </c>
      <c r="AJ65" s="79">
        <f t="shared" si="41"/>
        <v>-134.99999999999991</v>
      </c>
      <c r="AK65" s="79">
        <f t="shared" si="41"/>
        <v>-134.99999999999991</v>
      </c>
      <c r="AL65" s="79">
        <f t="shared" si="41"/>
        <v>-134.99999999999991</v>
      </c>
      <c r="AM65" s="79">
        <f t="shared" si="41"/>
        <v>-134.99999999999991</v>
      </c>
      <c r="AN65" s="79">
        <f t="shared" si="41"/>
        <v>-134.99999999999991</v>
      </c>
      <c r="AO65" s="79">
        <f t="shared" si="41"/>
        <v>-129.99999999999994</v>
      </c>
      <c r="AP65" s="79">
        <f t="shared" si="41"/>
        <v>-129.99999999999994</v>
      </c>
      <c r="AQ65" s="79">
        <f t="shared" si="42"/>
        <v>-129.99999999999994</v>
      </c>
      <c r="AR65" s="79">
        <f t="shared" si="42"/>
        <v>-129.99999999999994</v>
      </c>
      <c r="AS65" s="79">
        <f t="shared" si="42"/>
        <v>-124.99999999999996</v>
      </c>
      <c r="AT65" s="79">
        <f t="shared" si="42"/>
        <v>-124.99999999999996</v>
      </c>
      <c r="AU65" s="79">
        <f t="shared" si="42"/>
        <v>-124.99999999999996</v>
      </c>
      <c r="AV65" s="79">
        <f t="shared" si="42"/>
        <v>-124.99999999999996</v>
      </c>
      <c r="AW65" s="79">
        <f t="shared" si="42"/>
        <v>-104.99999999999994</v>
      </c>
      <c r="AX65" s="79">
        <f t="shared" si="42"/>
        <v>-104.99999999999994</v>
      </c>
      <c r="AY65" s="79">
        <f t="shared" si="42"/>
        <v>-104.99999999999994</v>
      </c>
      <c r="AZ65" s="79">
        <f t="shared" si="42"/>
        <v>-104.99999999999994</v>
      </c>
      <c r="BA65" s="79">
        <f t="shared" si="43"/>
        <v>-104.99999999999994</v>
      </c>
      <c r="BB65" s="79">
        <f t="shared" si="43"/>
        <v>-104.99999999999994</v>
      </c>
      <c r="BC65" s="79">
        <f t="shared" si="43"/>
        <v>-104.99999999999994</v>
      </c>
      <c r="BD65" s="79">
        <f t="shared" si="43"/>
        <v>-104.99999999999994</v>
      </c>
      <c r="BE65" s="79">
        <f t="shared" si="43"/>
        <v>-104.99999999999994</v>
      </c>
      <c r="BF65" s="79">
        <f t="shared" si="43"/>
        <v>-59.999999999999943</v>
      </c>
      <c r="BG65" s="79">
        <f t="shared" si="43"/>
        <v>-54.999999999999964</v>
      </c>
      <c r="BH65" s="79">
        <f t="shared" si="43"/>
        <v>-29.999999999999972</v>
      </c>
      <c r="BI65" s="79">
        <f t="shared" si="43"/>
        <v>-29.999999999999972</v>
      </c>
      <c r="BJ65" s="79">
        <f t="shared" si="43"/>
        <v>-20.000000000000007</v>
      </c>
      <c r="BK65" s="79">
        <f t="shared" si="43"/>
        <v>-20.000000000000007</v>
      </c>
      <c r="BL65" s="79">
        <f t="shared" si="43"/>
        <v>0</v>
      </c>
      <c r="BM65" s="79">
        <f t="shared" si="43"/>
        <v>0</v>
      </c>
    </row>
    <row r="66" spans="1:65">
      <c r="A66">
        <f>Schedule!A66</f>
        <v>63</v>
      </c>
      <c r="B66" s="78">
        <f>Schedule!M66</f>
        <v>0.46874999999999989</v>
      </c>
      <c r="C66" s="79">
        <f t="shared" si="38"/>
        <v>-164.9999999999998</v>
      </c>
      <c r="D66" s="79">
        <f t="shared" si="38"/>
        <v>-164.9999999999998</v>
      </c>
      <c r="E66" s="79">
        <f t="shared" si="38"/>
        <v>-164.9999999999998</v>
      </c>
      <c r="F66" s="79">
        <f t="shared" si="38"/>
        <v>-164.9999999999998</v>
      </c>
      <c r="G66" s="79">
        <f t="shared" si="38"/>
        <v>-159.99999999999983</v>
      </c>
      <c r="H66" s="79">
        <f t="shared" si="38"/>
        <v>-159.99999999999983</v>
      </c>
      <c r="I66" s="79">
        <f t="shared" si="38"/>
        <v>-159.99999999999983</v>
      </c>
      <c r="J66" s="79">
        <f t="shared" si="38"/>
        <v>-159.99999999999983</v>
      </c>
      <c r="K66" s="79">
        <f t="shared" si="38"/>
        <v>-159.99999999999983</v>
      </c>
      <c r="L66" s="79">
        <f t="shared" si="38"/>
        <v>-159.99999999999983</v>
      </c>
      <c r="M66" s="79">
        <f t="shared" si="39"/>
        <v>-159.99999999999983</v>
      </c>
      <c r="N66" s="79">
        <f t="shared" si="39"/>
        <v>-149.99999999999986</v>
      </c>
      <c r="O66" s="79">
        <f t="shared" si="39"/>
        <v>-149.99999999999986</v>
      </c>
      <c r="P66" s="79">
        <f t="shared" si="39"/>
        <v>-149.99999999999986</v>
      </c>
      <c r="Q66" s="79">
        <f t="shared" si="39"/>
        <v>-149.99999999999986</v>
      </c>
      <c r="R66" s="79">
        <f t="shared" si="39"/>
        <v>-149.99999999999986</v>
      </c>
      <c r="S66" s="79">
        <f t="shared" si="39"/>
        <v>-144.99999999999989</v>
      </c>
      <c r="T66" s="79">
        <f t="shared" si="39"/>
        <v>-144.99999999999989</v>
      </c>
      <c r="U66" s="79">
        <f t="shared" si="39"/>
        <v>-144.99999999999989</v>
      </c>
      <c r="V66" s="79">
        <f t="shared" si="39"/>
        <v>-144.99999999999989</v>
      </c>
      <c r="W66" s="79">
        <f t="shared" si="40"/>
        <v>-144.99999999999989</v>
      </c>
      <c r="X66" s="79">
        <f t="shared" si="40"/>
        <v>-139.99999999999991</v>
      </c>
      <c r="Y66" s="79">
        <f t="shared" si="40"/>
        <v>-139.99999999999991</v>
      </c>
      <c r="Z66" s="79">
        <f t="shared" si="40"/>
        <v>-139.99999999999991</v>
      </c>
      <c r="AA66" s="79">
        <f t="shared" si="40"/>
        <v>-139.99999999999991</v>
      </c>
      <c r="AB66" s="79">
        <f t="shared" si="40"/>
        <v>-139.99999999999991</v>
      </c>
      <c r="AC66" s="79">
        <f t="shared" si="40"/>
        <v>-139.99999999999991</v>
      </c>
      <c r="AD66" s="79">
        <f t="shared" si="40"/>
        <v>-139.99999999999991</v>
      </c>
      <c r="AE66" s="79">
        <f t="shared" si="40"/>
        <v>-139.99999999999991</v>
      </c>
      <c r="AF66" s="79">
        <f t="shared" si="40"/>
        <v>-134.99999999999991</v>
      </c>
      <c r="AG66" s="79">
        <f t="shared" si="41"/>
        <v>-134.99999999999991</v>
      </c>
      <c r="AH66" s="79">
        <f t="shared" si="41"/>
        <v>-134.99999999999991</v>
      </c>
      <c r="AI66" s="79">
        <f t="shared" si="41"/>
        <v>-134.99999999999991</v>
      </c>
      <c r="AJ66" s="79">
        <f t="shared" si="41"/>
        <v>-134.99999999999991</v>
      </c>
      <c r="AK66" s="79">
        <f t="shared" si="41"/>
        <v>-134.99999999999991</v>
      </c>
      <c r="AL66" s="79">
        <f t="shared" si="41"/>
        <v>-134.99999999999991</v>
      </c>
      <c r="AM66" s="79">
        <f t="shared" si="41"/>
        <v>-134.99999999999991</v>
      </c>
      <c r="AN66" s="79">
        <f t="shared" si="41"/>
        <v>-134.99999999999991</v>
      </c>
      <c r="AO66" s="79">
        <f t="shared" si="41"/>
        <v>-129.99999999999994</v>
      </c>
      <c r="AP66" s="79">
        <f t="shared" si="41"/>
        <v>-129.99999999999994</v>
      </c>
      <c r="AQ66" s="79">
        <f t="shared" si="42"/>
        <v>-129.99999999999994</v>
      </c>
      <c r="AR66" s="79">
        <f t="shared" si="42"/>
        <v>-129.99999999999994</v>
      </c>
      <c r="AS66" s="79">
        <f t="shared" si="42"/>
        <v>-124.99999999999996</v>
      </c>
      <c r="AT66" s="79">
        <f t="shared" si="42"/>
        <v>-124.99999999999996</v>
      </c>
      <c r="AU66" s="79">
        <f t="shared" si="42"/>
        <v>-124.99999999999996</v>
      </c>
      <c r="AV66" s="79">
        <f t="shared" si="42"/>
        <v>-124.99999999999996</v>
      </c>
      <c r="AW66" s="79">
        <f t="shared" si="42"/>
        <v>-104.99999999999994</v>
      </c>
      <c r="AX66" s="79">
        <f t="shared" si="42"/>
        <v>-104.99999999999994</v>
      </c>
      <c r="AY66" s="79">
        <f t="shared" si="42"/>
        <v>-104.99999999999994</v>
      </c>
      <c r="AZ66" s="79">
        <f t="shared" si="42"/>
        <v>-104.99999999999994</v>
      </c>
      <c r="BA66" s="79">
        <f t="shared" si="43"/>
        <v>-104.99999999999994</v>
      </c>
      <c r="BB66" s="79">
        <f t="shared" si="43"/>
        <v>-104.99999999999994</v>
      </c>
      <c r="BC66" s="79">
        <f t="shared" si="43"/>
        <v>-104.99999999999994</v>
      </c>
      <c r="BD66" s="79">
        <f t="shared" si="43"/>
        <v>-104.99999999999994</v>
      </c>
      <c r="BE66" s="79">
        <f t="shared" si="43"/>
        <v>-104.99999999999994</v>
      </c>
      <c r="BF66" s="79">
        <f t="shared" si="43"/>
        <v>-59.999999999999943</v>
      </c>
      <c r="BG66" s="79">
        <f t="shared" si="43"/>
        <v>-54.999999999999964</v>
      </c>
      <c r="BH66" s="79">
        <f t="shared" si="43"/>
        <v>-29.999999999999972</v>
      </c>
      <c r="BI66" s="79">
        <f t="shared" si="43"/>
        <v>-29.999999999999972</v>
      </c>
      <c r="BJ66" s="79">
        <f t="shared" si="43"/>
        <v>-20.000000000000007</v>
      </c>
      <c r="BK66" s="79">
        <f t="shared" si="43"/>
        <v>-20.000000000000007</v>
      </c>
      <c r="BL66" s="79">
        <f t="shared" si="43"/>
        <v>0</v>
      </c>
      <c r="BM66" s="79">
        <f t="shared" si="43"/>
        <v>0</v>
      </c>
    </row>
    <row r="67" spans="1:65">
      <c r="A67">
        <f>Schedule!A67</f>
        <v>64</v>
      </c>
      <c r="B67" s="78">
        <f>Schedule!M67</f>
        <v>0.46874999999999989</v>
      </c>
      <c r="C67" s="79">
        <f t="shared" si="38"/>
        <v>-164.9999999999998</v>
      </c>
      <c r="D67" s="79">
        <f t="shared" si="38"/>
        <v>-164.9999999999998</v>
      </c>
      <c r="E67" s="79">
        <f t="shared" si="38"/>
        <v>-164.9999999999998</v>
      </c>
      <c r="F67" s="79">
        <f t="shared" si="38"/>
        <v>-164.9999999999998</v>
      </c>
      <c r="G67" s="79">
        <f t="shared" si="38"/>
        <v>-159.99999999999983</v>
      </c>
      <c r="H67" s="79">
        <f t="shared" si="38"/>
        <v>-159.99999999999983</v>
      </c>
      <c r="I67" s="79">
        <f t="shared" si="38"/>
        <v>-159.99999999999983</v>
      </c>
      <c r="J67" s="79">
        <f t="shared" si="38"/>
        <v>-159.99999999999983</v>
      </c>
      <c r="K67" s="79">
        <f t="shared" si="38"/>
        <v>-159.99999999999983</v>
      </c>
      <c r="L67" s="79">
        <f t="shared" si="38"/>
        <v>-159.99999999999983</v>
      </c>
      <c r="M67" s="79">
        <f t="shared" si="39"/>
        <v>-159.99999999999983</v>
      </c>
      <c r="N67" s="79">
        <f t="shared" si="39"/>
        <v>-149.99999999999986</v>
      </c>
      <c r="O67" s="79">
        <f t="shared" si="39"/>
        <v>-149.99999999999986</v>
      </c>
      <c r="P67" s="79">
        <f t="shared" si="39"/>
        <v>-149.99999999999986</v>
      </c>
      <c r="Q67" s="79">
        <f t="shared" si="39"/>
        <v>-149.99999999999986</v>
      </c>
      <c r="R67" s="79">
        <f t="shared" si="39"/>
        <v>-149.99999999999986</v>
      </c>
      <c r="S67" s="79">
        <f t="shared" si="39"/>
        <v>-144.99999999999989</v>
      </c>
      <c r="T67" s="79">
        <f t="shared" si="39"/>
        <v>-144.99999999999989</v>
      </c>
      <c r="U67" s="79">
        <f t="shared" si="39"/>
        <v>-144.99999999999989</v>
      </c>
      <c r="V67" s="79">
        <f t="shared" si="39"/>
        <v>-144.99999999999989</v>
      </c>
      <c r="W67" s="79">
        <f t="shared" si="40"/>
        <v>-144.99999999999989</v>
      </c>
      <c r="X67" s="79">
        <f t="shared" si="40"/>
        <v>-139.99999999999991</v>
      </c>
      <c r="Y67" s="79">
        <f t="shared" si="40"/>
        <v>-139.99999999999991</v>
      </c>
      <c r="Z67" s="79">
        <f t="shared" si="40"/>
        <v>-139.99999999999991</v>
      </c>
      <c r="AA67" s="79">
        <f t="shared" si="40"/>
        <v>-139.99999999999991</v>
      </c>
      <c r="AB67" s="79">
        <f t="shared" si="40"/>
        <v>-139.99999999999991</v>
      </c>
      <c r="AC67" s="79">
        <f t="shared" si="40"/>
        <v>-139.99999999999991</v>
      </c>
      <c r="AD67" s="79">
        <f t="shared" si="40"/>
        <v>-139.99999999999991</v>
      </c>
      <c r="AE67" s="79">
        <f t="shared" si="40"/>
        <v>-139.99999999999991</v>
      </c>
      <c r="AF67" s="79">
        <f t="shared" si="40"/>
        <v>-134.99999999999991</v>
      </c>
      <c r="AG67" s="79">
        <f t="shared" si="41"/>
        <v>-134.99999999999991</v>
      </c>
      <c r="AH67" s="79">
        <f t="shared" si="41"/>
        <v>-134.99999999999991</v>
      </c>
      <c r="AI67" s="79">
        <f t="shared" si="41"/>
        <v>-134.99999999999991</v>
      </c>
      <c r="AJ67" s="79">
        <f t="shared" si="41"/>
        <v>-134.99999999999991</v>
      </c>
      <c r="AK67" s="79">
        <f t="shared" si="41"/>
        <v>-134.99999999999991</v>
      </c>
      <c r="AL67" s="79">
        <f t="shared" si="41"/>
        <v>-134.99999999999991</v>
      </c>
      <c r="AM67" s="79">
        <f t="shared" si="41"/>
        <v>-134.99999999999991</v>
      </c>
      <c r="AN67" s="79">
        <f t="shared" si="41"/>
        <v>-134.99999999999991</v>
      </c>
      <c r="AO67" s="79">
        <f t="shared" si="41"/>
        <v>-129.99999999999994</v>
      </c>
      <c r="AP67" s="79">
        <f t="shared" si="41"/>
        <v>-129.99999999999994</v>
      </c>
      <c r="AQ67" s="79">
        <f t="shared" si="42"/>
        <v>-129.99999999999994</v>
      </c>
      <c r="AR67" s="79">
        <f t="shared" si="42"/>
        <v>-129.99999999999994</v>
      </c>
      <c r="AS67" s="79">
        <f t="shared" si="42"/>
        <v>-124.99999999999996</v>
      </c>
      <c r="AT67" s="79">
        <f t="shared" si="42"/>
        <v>-124.99999999999996</v>
      </c>
      <c r="AU67" s="79">
        <f t="shared" si="42"/>
        <v>-124.99999999999996</v>
      </c>
      <c r="AV67" s="79">
        <f t="shared" si="42"/>
        <v>-124.99999999999996</v>
      </c>
      <c r="AW67" s="79">
        <f t="shared" si="42"/>
        <v>-104.99999999999994</v>
      </c>
      <c r="AX67" s="79">
        <f t="shared" si="42"/>
        <v>-104.99999999999994</v>
      </c>
      <c r="AY67" s="79">
        <f t="shared" si="42"/>
        <v>-104.99999999999994</v>
      </c>
      <c r="AZ67" s="79">
        <f t="shared" si="42"/>
        <v>-104.99999999999994</v>
      </c>
      <c r="BA67" s="79">
        <f t="shared" si="43"/>
        <v>-104.99999999999994</v>
      </c>
      <c r="BB67" s="79">
        <f t="shared" si="43"/>
        <v>-104.99999999999994</v>
      </c>
      <c r="BC67" s="79">
        <f t="shared" si="43"/>
        <v>-104.99999999999994</v>
      </c>
      <c r="BD67" s="79">
        <f t="shared" si="43"/>
        <v>-104.99999999999994</v>
      </c>
      <c r="BE67" s="79">
        <f t="shared" si="43"/>
        <v>-104.99999999999994</v>
      </c>
      <c r="BF67" s="79">
        <f t="shared" si="43"/>
        <v>-59.999999999999943</v>
      </c>
      <c r="BG67" s="79">
        <f t="shared" si="43"/>
        <v>-54.999999999999964</v>
      </c>
      <c r="BH67" s="79">
        <f t="shared" si="43"/>
        <v>-29.999999999999972</v>
      </c>
      <c r="BI67" s="79">
        <f t="shared" si="43"/>
        <v>-29.999999999999972</v>
      </c>
      <c r="BJ67" s="79">
        <f t="shared" si="43"/>
        <v>-20.000000000000007</v>
      </c>
      <c r="BK67" s="79">
        <f t="shared" si="43"/>
        <v>-20.000000000000007</v>
      </c>
      <c r="BL67" s="79">
        <f t="shared" si="43"/>
        <v>0</v>
      </c>
      <c r="BM67" s="79">
        <f t="shared" si="43"/>
        <v>0</v>
      </c>
    </row>
    <row r="68" spans="1:65">
      <c r="A68">
        <f>Schedule!A68</f>
        <v>65</v>
      </c>
      <c r="B68" s="78">
        <f>Schedule!M68</f>
        <v>0.46874999999999989</v>
      </c>
      <c r="C68" s="79">
        <f t="shared" si="38"/>
        <v>-164.9999999999998</v>
      </c>
      <c r="D68" s="79">
        <f t="shared" si="38"/>
        <v>-164.9999999999998</v>
      </c>
      <c r="E68" s="79">
        <f t="shared" si="38"/>
        <v>-164.9999999999998</v>
      </c>
      <c r="F68" s="79">
        <f t="shared" si="38"/>
        <v>-164.9999999999998</v>
      </c>
      <c r="G68" s="79">
        <f t="shared" si="38"/>
        <v>-159.99999999999983</v>
      </c>
      <c r="H68" s="79">
        <f t="shared" si="38"/>
        <v>-159.99999999999983</v>
      </c>
      <c r="I68" s="79">
        <f t="shared" si="38"/>
        <v>-159.99999999999983</v>
      </c>
      <c r="J68" s="79">
        <f t="shared" si="38"/>
        <v>-159.99999999999983</v>
      </c>
      <c r="K68" s="79">
        <f t="shared" si="38"/>
        <v>-159.99999999999983</v>
      </c>
      <c r="L68" s="79">
        <f t="shared" si="38"/>
        <v>-159.99999999999983</v>
      </c>
      <c r="M68" s="79">
        <f t="shared" si="39"/>
        <v>-159.99999999999983</v>
      </c>
      <c r="N68" s="79">
        <f t="shared" si="39"/>
        <v>-149.99999999999986</v>
      </c>
      <c r="O68" s="79">
        <f t="shared" si="39"/>
        <v>-149.99999999999986</v>
      </c>
      <c r="P68" s="79">
        <f t="shared" si="39"/>
        <v>-149.99999999999986</v>
      </c>
      <c r="Q68" s="79">
        <f t="shared" si="39"/>
        <v>-149.99999999999986</v>
      </c>
      <c r="R68" s="79">
        <f t="shared" si="39"/>
        <v>-149.99999999999986</v>
      </c>
      <c r="S68" s="79">
        <f t="shared" si="39"/>
        <v>-144.99999999999989</v>
      </c>
      <c r="T68" s="79">
        <f t="shared" si="39"/>
        <v>-144.99999999999989</v>
      </c>
      <c r="U68" s="79">
        <f t="shared" si="39"/>
        <v>-144.99999999999989</v>
      </c>
      <c r="V68" s="79">
        <f t="shared" si="39"/>
        <v>-144.99999999999989</v>
      </c>
      <c r="W68" s="79">
        <f t="shared" si="40"/>
        <v>-144.99999999999989</v>
      </c>
      <c r="X68" s="79">
        <f t="shared" si="40"/>
        <v>-139.99999999999991</v>
      </c>
      <c r="Y68" s="79">
        <f t="shared" si="40"/>
        <v>-139.99999999999991</v>
      </c>
      <c r="Z68" s="79">
        <f t="shared" si="40"/>
        <v>-139.99999999999991</v>
      </c>
      <c r="AA68" s="79">
        <f t="shared" si="40"/>
        <v>-139.99999999999991</v>
      </c>
      <c r="AB68" s="79">
        <f t="shared" si="40"/>
        <v>-139.99999999999991</v>
      </c>
      <c r="AC68" s="79">
        <f t="shared" si="40"/>
        <v>-139.99999999999991</v>
      </c>
      <c r="AD68" s="79">
        <f t="shared" si="40"/>
        <v>-139.99999999999991</v>
      </c>
      <c r="AE68" s="79">
        <f t="shared" si="40"/>
        <v>-139.99999999999991</v>
      </c>
      <c r="AF68" s="79">
        <f t="shared" si="40"/>
        <v>-134.99999999999991</v>
      </c>
      <c r="AG68" s="79">
        <f t="shared" si="41"/>
        <v>-134.99999999999991</v>
      </c>
      <c r="AH68" s="79">
        <f t="shared" si="41"/>
        <v>-134.99999999999991</v>
      </c>
      <c r="AI68" s="79">
        <f t="shared" si="41"/>
        <v>-134.99999999999991</v>
      </c>
      <c r="AJ68" s="79">
        <f t="shared" si="41"/>
        <v>-134.99999999999991</v>
      </c>
      <c r="AK68" s="79">
        <f t="shared" si="41"/>
        <v>-134.99999999999991</v>
      </c>
      <c r="AL68" s="79">
        <f t="shared" si="41"/>
        <v>-134.99999999999991</v>
      </c>
      <c r="AM68" s="79">
        <f t="shared" si="41"/>
        <v>-134.99999999999991</v>
      </c>
      <c r="AN68" s="79">
        <f t="shared" si="41"/>
        <v>-134.99999999999991</v>
      </c>
      <c r="AO68" s="79">
        <f t="shared" si="41"/>
        <v>-129.99999999999994</v>
      </c>
      <c r="AP68" s="79">
        <f t="shared" si="41"/>
        <v>-129.99999999999994</v>
      </c>
      <c r="AQ68" s="79">
        <f t="shared" si="42"/>
        <v>-129.99999999999994</v>
      </c>
      <c r="AR68" s="79">
        <f t="shared" si="42"/>
        <v>-129.99999999999994</v>
      </c>
      <c r="AS68" s="79">
        <f t="shared" si="42"/>
        <v>-124.99999999999996</v>
      </c>
      <c r="AT68" s="79">
        <f t="shared" si="42"/>
        <v>-124.99999999999996</v>
      </c>
      <c r="AU68" s="79">
        <f t="shared" si="42"/>
        <v>-124.99999999999996</v>
      </c>
      <c r="AV68" s="79">
        <f t="shared" si="42"/>
        <v>-124.99999999999996</v>
      </c>
      <c r="AW68" s="79">
        <f t="shared" si="42"/>
        <v>-104.99999999999994</v>
      </c>
      <c r="AX68" s="79">
        <f t="shared" si="42"/>
        <v>-104.99999999999994</v>
      </c>
      <c r="AY68" s="79">
        <f t="shared" si="42"/>
        <v>-104.99999999999994</v>
      </c>
      <c r="AZ68" s="79">
        <f t="shared" si="42"/>
        <v>-104.99999999999994</v>
      </c>
      <c r="BA68" s="79">
        <f t="shared" si="43"/>
        <v>-104.99999999999994</v>
      </c>
      <c r="BB68" s="79">
        <f t="shared" si="43"/>
        <v>-104.99999999999994</v>
      </c>
      <c r="BC68" s="79">
        <f t="shared" si="43"/>
        <v>-104.99999999999994</v>
      </c>
      <c r="BD68" s="79">
        <f t="shared" si="43"/>
        <v>-104.99999999999994</v>
      </c>
      <c r="BE68" s="79">
        <f t="shared" si="43"/>
        <v>-104.99999999999994</v>
      </c>
      <c r="BF68" s="79">
        <f t="shared" si="43"/>
        <v>-59.999999999999943</v>
      </c>
      <c r="BG68" s="79">
        <f t="shared" si="43"/>
        <v>-54.999999999999964</v>
      </c>
      <c r="BH68" s="79">
        <f t="shared" si="43"/>
        <v>-29.999999999999972</v>
      </c>
      <c r="BI68" s="79">
        <f t="shared" si="43"/>
        <v>-29.999999999999972</v>
      </c>
      <c r="BJ68" s="79">
        <f t="shared" si="43"/>
        <v>-20.000000000000007</v>
      </c>
      <c r="BK68" s="79">
        <f t="shared" si="43"/>
        <v>-20.000000000000007</v>
      </c>
      <c r="BL68" s="79">
        <f t="shared" si="43"/>
        <v>0</v>
      </c>
      <c r="BM68" s="79">
        <f t="shared" si="43"/>
        <v>0</v>
      </c>
    </row>
    <row r="69" spans="1:65">
      <c r="A69">
        <f>Schedule!A70</f>
        <v>67</v>
      </c>
      <c r="B69" s="78">
        <f>Schedule!M70</f>
        <v>0.46874999999999989</v>
      </c>
      <c r="C69" s="79">
        <f t="shared" si="38"/>
        <v>-164.9999999999998</v>
      </c>
      <c r="D69" s="79">
        <f t="shared" si="38"/>
        <v>-164.9999999999998</v>
      </c>
      <c r="E69" s="79">
        <f t="shared" si="38"/>
        <v>-164.9999999999998</v>
      </c>
      <c r="F69" s="79">
        <f t="shared" si="38"/>
        <v>-164.9999999999998</v>
      </c>
      <c r="G69" s="79">
        <f t="shared" si="38"/>
        <v>-159.99999999999983</v>
      </c>
      <c r="H69" s="79">
        <f t="shared" si="38"/>
        <v>-159.99999999999983</v>
      </c>
      <c r="I69" s="79">
        <f t="shared" si="38"/>
        <v>-159.99999999999983</v>
      </c>
      <c r="J69" s="79">
        <f t="shared" si="38"/>
        <v>-159.99999999999983</v>
      </c>
      <c r="K69" s="79">
        <f t="shared" si="38"/>
        <v>-159.99999999999983</v>
      </c>
      <c r="L69" s="79">
        <f t="shared" si="38"/>
        <v>-159.99999999999983</v>
      </c>
      <c r="M69" s="79">
        <f t="shared" si="39"/>
        <v>-159.99999999999983</v>
      </c>
      <c r="N69" s="79">
        <f t="shared" si="39"/>
        <v>-149.99999999999986</v>
      </c>
      <c r="O69" s="79">
        <f t="shared" si="39"/>
        <v>-149.99999999999986</v>
      </c>
      <c r="P69" s="79">
        <f t="shared" si="39"/>
        <v>-149.99999999999986</v>
      </c>
      <c r="Q69" s="79">
        <f t="shared" si="39"/>
        <v>-149.99999999999986</v>
      </c>
      <c r="R69" s="79">
        <f t="shared" si="39"/>
        <v>-149.99999999999986</v>
      </c>
      <c r="S69" s="79">
        <f t="shared" si="39"/>
        <v>-144.99999999999989</v>
      </c>
      <c r="T69" s="79">
        <f t="shared" si="39"/>
        <v>-144.99999999999989</v>
      </c>
      <c r="U69" s="79">
        <f t="shared" si="39"/>
        <v>-144.99999999999989</v>
      </c>
      <c r="V69" s="79">
        <f t="shared" si="39"/>
        <v>-144.99999999999989</v>
      </c>
      <c r="W69" s="79">
        <f t="shared" si="40"/>
        <v>-144.99999999999989</v>
      </c>
      <c r="X69" s="79">
        <f t="shared" si="40"/>
        <v>-139.99999999999991</v>
      </c>
      <c r="Y69" s="79">
        <f t="shared" si="40"/>
        <v>-139.99999999999991</v>
      </c>
      <c r="Z69" s="79">
        <f t="shared" si="40"/>
        <v>-139.99999999999991</v>
      </c>
      <c r="AA69" s="79">
        <f t="shared" si="40"/>
        <v>-139.99999999999991</v>
      </c>
      <c r="AB69" s="79">
        <f t="shared" si="40"/>
        <v>-139.99999999999991</v>
      </c>
      <c r="AC69" s="79">
        <f t="shared" si="40"/>
        <v>-139.99999999999991</v>
      </c>
      <c r="AD69" s="79">
        <f t="shared" si="40"/>
        <v>-139.99999999999991</v>
      </c>
      <c r="AE69" s="79">
        <f t="shared" si="40"/>
        <v>-139.99999999999991</v>
      </c>
      <c r="AF69" s="79">
        <f t="shared" si="40"/>
        <v>-134.99999999999991</v>
      </c>
      <c r="AG69" s="79">
        <f t="shared" si="41"/>
        <v>-134.99999999999991</v>
      </c>
      <c r="AH69" s="79">
        <f t="shared" si="41"/>
        <v>-134.99999999999991</v>
      </c>
      <c r="AI69" s="79">
        <f t="shared" si="41"/>
        <v>-134.99999999999991</v>
      </c>
      <c r="AJ69" s="79">
        <f t="shared" si="41"/>
        <v>-134.99999999999991</v>
      </c>
      <c r="AK69" s="79">
        <f t="shared" si="41"/>
        <v>-134.99999999999991</v>
      </c>
      <c r="AL69" s="79">
        <f t="shared" si="41"/>
        <v>-134.99999999999991</v>
      </c>
      <c r="AM69" s="79">
        <f t="shared" si="41"/>
        <v>-134.99999999999991</v>
      </c>
      <c r="AN69" s="79">
        <f t="shared" si="41"/>
        <v>-134.99999999999991</v>
      </c>
      <c r="AO69" s="79">
        <f t="shared" si="41"/>
        <v>-129.99999999999994</v>
      </c>
      <c r="AP69" s="79">
        <f t="shared" si="41"/>
        <v>-129.99999999999994</v>
      </c>
      <c r="AQ69" s="79">
        <f t="shared" si="42"/>
        <v>-129.99999999999994</v>
      </c>
      <c r="AR69" s="79">
        <f t="shared" si="42"/>
        <v>-129.99999999999994</v>
      </c>
      <c r="AS69" s="79">
        <f t="shared" si="42"/>
        <v>-124.99999999999996</v>
      </c>
      <c r="AT69" s="79">
        <f t="shared" si="42"/>
        <v>-124.99999999999996</v>
      </c>
      <c r="AU69" s="79">
        <f t="shared" si="42"/>
        <v>-124.99999999999996</v>
      </c>
      <c r="AV69" s="79">
        <f t="shared" si="42"/>
        <v>-124.99999999999996</v>
      </c>
      <c r="AW69" s="79">
        <f t="shared" si="42"/>
        <v>-104.99999999999994</v>
      </c>
      <c r="AX69" s="79">
        <f t="shared" si="42"/>
        <v>-104.99999999999994</v>
      </c>
      <c r="AY69" s="79">
        <f t="shared" si="42"/>
        <v>-104.99999999999994</v>
      </c>
      <c r="AZ69" s="79">
        <f t="shared" si="42"/>
        <v>-104.99999999999994</v>
      </c>
      <c r="BA69" s="79">
        <f t="shared" si="43"/>
        <v>-104.99999999999994</v>
      </c>
      <c r="BB69" s="79">
        <f t="shared" si="43"/>
        <v>-104.99999999999994</v>
      </c>
      <c r="BC69" s="79">
        <f t="shared" si="43"/>
        <v>-104.99999999999994</v>
      </c>
      <c r="BD69" s="79">
        <f t="shared" si="43"/>
        <v>-104.99999999999994</v>
      </c>
      <c r="BE69" s="79">
        <f t="shared" si="43"/>
        <v>-104.99999999999994</v>
      </c>
      <c r="BF69" s="79">
        <f t="shared" si="43"/>
        <v>-59.999999999999943</v>
      </c>
      <c r="BG69" s="79">
        <f t="shared" si="43"/>
        <v>-54.999999999999964</v>
      </c>
      <c r="BH69" s="79">
        <f t="shared" si="43"/>
        <v>-29.999999999999972</v>
      </c>
      <c r="BI69" s="79">
        <f t="shared" si="43"/>
        <v>-29.999999999999972</v>
      </c>
      <c r="BJ69" s="79">
        <f t="shared" si="43"/>
        <v>-20.000000000000007</v>
      </c>
      <c r="BK69" s="79">
        <f t="shared" si="43"/>
        <v>-20.000000000000007</v>
      </c>
      <c r="BL69" s="79">
        <f t="shared" si="43"/>
        <v>0</v>
      </c>
      <c r="BM69" s="79">
        <f t="shared" si="43"/>
        <v>0</v>
      </c>
    </row>
    <row r="70" spans="1:65">
      <c r="A70">
        <f>Schedule!A71</f>
        <v>68</v>
      </c>
      <c r="B70" s="78">
        <f>Schedule!M71</f>
        <v>0.46874999999999989</v>
      </c>
      <c r="C70" s="79">
        <f t="shared" si="38"/>
        <v>-164.9999999999998</v>
      </c>
      <c r="D70" s="79">
        <f t="shared" si="38"/>
        <v>-164.9999999999998</v>
      </c>
      <c r="E70" s="79">
        <f t="shared" si="38"/>
        <v>-164.9999999999998</v>
      </c>
      <c r="F70" s="79">
        <f t="shared" si="38"/>
        <v>-164.9999999999998</v>
      </c>
      <c r="G70" s="79">
        <f t="shared" si="38"/>
        <v>-159.99999999999983</v>
      </c>
      <c r="H70" s="79">
        <f t="shared" si="38"/>
        <v>-159.99999999999983</v>
      </c>
      <c r="I70" s="79">
        <f t="shared" si="38"/>
        <v>-159.99999999999983</v>
      </c>
      <c r="J70" s="79">
        <f t="shared" si="38"/>
        <v>-159.99999999999983</v>
      </c>
      <c r="K70" s="79">
        <f t="shared" si="38"/>
        <v>-159.99999999999983</v>
      </c>
      <c r="L70" s="79">
        <f t="shared" si="38"/>
        <v>-159.99999999999983</v>
      </c>
      <c r="M70" s="79">
        <f t="shared" si="39"/>
        <v>-159.99999999999983</v>
      </c>
      <c r="N70" s="79">
        <f t="shared" si="39"/>
        <v>-149.99999999999986</v>
      </c>
      <c r="O70" s="79">
        <f t="shared" si="39"/>
        <v>-149.99999999999986</v>
      </c>
      <c r="P70" s="79">
        <f t="shared" si="39"/>
        <v>-149.99999999999986</v>
      </c>
      <c r="Q70" s="79">
        <f t="shared" si="39"/>
        <v>-149.99999999999986</v>
      </c>
      <c r="R70" s="79">
        <f t="shared" si="39"/>
        <v>-149.99999999999986</v>
      </c>
      <c r="S70" s="79">
        <f t="shared" si="39"/>
        <v>-144.99999999999989</v>
      </c>
      <c r="T70" s="79">
        <f t="shared" si="39"/>
        <v>-144.99999999999989</v>
      </c>
      <c r="U70" s="79">
        <f t="shared" si="39"/>
        <v>-144.99999999999989</v>
      </c>
      <c r="V70" s="79">
        <f t="shared" si="39"/>
        <v>-144.99999999999989</v>
      </c>
      <c r="W70" s="79">
        <f t="shared" si="40"/>
        <v>-144.99999999999989</v>
      </c>
      <c r="X70" s="79">
        <f t="shared" si="40"/>
        <v>-139.99999999999991</v>
      </c>
      <c r="Y70" s="79">
        <f t="shared" si="40"/>
        <v>-139.99999999999991</v>
      </c>
      <c r="Z70" s="79">
        <f t="shared" si="40"/>
        <v>-139.99999999999991</v>
      </c>
      <c r="AA70" s="79">
        <f t="shared" si="40"/>
        <v>-139.99999999999991</v>
      </c>
      <c r="AB70" s="79">
        <f t="shared" si="40"/>
        <v>-139.99999999999991</v>
      </c>
      <c r="AC70" s="79">
        <f t="shared" si="40"/>
        <v>-139.99999999999991</v>
      </c>
      <c r="AD70" s="79">
        <f t="shared" si="40"/>
        <v>-139.99999999999991</v>
      </c>
      <c r="AE70" s="79">
        <f t="shared" si="40"/>
        <v>-139.99999999999991</v>
      </c>
      <c r="AF70" s="79">
        <f t="shared" si="40"/>
        <v>-134.99999999999991</v>
      </c>
      <c r="AG70" s="79">
        <f t="shared" si="41"/>
        <v>-134.99999999999991</v>
      </c>
      <c r="AH70" s="79">
        <f t="shared" si="41"/>
        <v>-134.99999999999991</v>
      </c>
      <c r="AI70" s="79">
        <f t="shared" si="41"/>
        <v>-134.99999999999991</v>
      </c>
      <c r="AJ70" s="79">
        <f t="shared" si="41"/>
        <v>-134.99999999999991</v>
      </c>
      <c r="AK70" s="79">
        <f t="shared" si="41"/>
        <v>-134.99999999999991</v>
      </c>
      <c r="AL70" s="79">
        <f t="shared" si="41"/>
        <v>-134.99999999999991</v>
      </c>
      <c r="AM70" s="79">
        <f t="shared" si="41"/>
        <v>-134.99999999999991</v>
      </c>
      <c r="AN70" s="79">
        <f t="shared" si="41"/>
        <v>-134.99999999999991</v>
      </c>
      <c r="AO70" s="79">
        <f t="shared" si="41"/>
        <v>-129.99999999999994</v>
      </c>
      <c r="AP70" s="79">
        <f t="shared" si="41"/>
        <v>-129.99999999999994</v>
      </c>
      <c r="AQ70" s="79">
        <f t="shared" si="42"/>
        <v>-129.99999999999994</v>
      </c>
      <c r="AR70" s="79">
        <f t="shared" si="42"/>
        <v>-129.99999999999994</v>
      </c>
      <c r="AS70" s="79">
        <f t="shared" si="42"/>
        <v>-124.99999999999996</v>
      </c>
      <c r="AT70" s="79">
        <f t="shared" si="42"/>
        <v>-124.99999999999996</v>
      </c>
      <c r="AU70" s="79">
        <f t="shared" si="42"/>
        <v>-124.99999999999996</v>
      </c>
      <c r="AV70" s="79">
        <f t="shared" si="42"/>
        <v>-124.99999999999996</v>
      </c>
      <c r="AW70" s="79">
        <f t="shared" si="42"/>
        <v>-104.99999999999994</v>
      </c>
      <c r="AX70" s="79">
        <f t="shared" si="42"/>
        <v>-104.99999999999994</v>
      </c>
      <c r="AY70" s="79">
        <f t="shared" si="42"/>
        <v>-104.99999999999994</v>
      </c>
      <c r="AZ70" s="79">
        <f t="shared" si="42"/>
        <v>-104.99999999999994</v>
      </c>
      <c r="BA70" s="79">
        <f t="shared" si="43"/>
        <v>-104.99999999999994</v>
      </c>
      <c r="BB70" s="79">
        <f t="shared" si="43"/>
        <v>-104.99999999999994</v>
      </c>
      <c r="BC70" s="79">
        <f t="shared" si="43"/>
        <v>-104.99999999999994</v>
      </c>
      <c r="BD70" s="79">
        <f t="shared" si="43"/>
        <v>-104.99999999999994</v>
      </c>
      <c r="BE70" s="79">
        <f t="shared" si="43"/>
        <v>-104.99999999999994</v>
      </c>
      <c r="BF70" s="79">
        <f t="shared" si="43"/>
        <v>-59.999999999999943</v>
      </c>
      <c r="BG70" s="79">
        <f t="shared" si="43"/>
        <v>-54.999999999999964</v>
      </c>
      <c r="BH70" s="79">
        <f t="shared" si="43"/>
        <v>-29.999999999999972</v>
      </c>
      <c r="BI70" s="79">
        <f t="shared" si="43"/>
        <v>-29.999999999999972</v>
      </c>
      <c r="BJ70" s="79">
        <f t="shared" si="43"/>
        <v>-20.000000000000007</v>
      </c>
      <c r="BK70" s="79">
        <f t="shared" si="43"/>
        <v>-20.000000000000007</v>
      </c>
      <c r="BL70" s="79">
        <f t="shared" si="43"/>
        <v>0</v>
      </c>
      <c r="BM70" s="79">
        <f t="shared" si="43"/>
        <v>0</v>
      </c>
    </row>
    <row r="71" spans="1:65">
      <c r="A71">
        <f>Schedule!A72</f>
        <v>69</v>
      </c>
      <c r="B71" s="78">
        <f>Schedule!M72</f>
        <v>0.46874999999999989</v>
      </c>
      <c r="C71" s="79">
        <f t="shared" si="38"/>
        <v>-164.9999999999998</v>
      </c>
      <c r="D71" s="79">
        <f t="shared" si="38"/>
        <v>-164.9999999999998</v>
      </c>
      <c r="E71" s="79">
        <f t="shared" si="38"/>
        <v>-164.9999999999998</v>
      </c>
      <c r="F71" s="79">
        <f t="shared" si="38"/>
        <v>-164.9999999999998</v>
      </c>
      <c r="G71" s="79">
        <f t="shared" si="38"/>
        <v>-159.99999999999983</v>
      </c>
      <c r="H71" s="79">
        <f t="shared" si="38"/>
        <v>-159.99999999999983</v>
      </c>
      <c r="I71" s="79">
        <f t="shared" si="38"/>
        <v>-159.99999999999983</v>
      </c>
      <c r="J71" s="79">
        <f t="shared" si="38"/>
        <v>-159.99999999999983</v>
      </c>
      <c r="K71" s="79">
        <f t="shared" si="38"/>
        <v>-159.99999999999983</v>
      </c>
      <c r="L71" s="79">
        <f t="shared" si="38"/>
        <v>-159.99999999999983</v>
      </c>
      <c r="M71" s="79">
        <f t="shared" si="39"/>
        <v>-159.99999999999983</v>
      </c>
      <c r="N71" s="79">
        <f t="shared" si="39"/>
        <v>-149.99999999999986</v>
      </c>
      <c r="O71" s="79">
        <f t="shared" si="39"/>
        <v>-149.99999999999986</v>
      </c>
      <c r="P71" s="79">
        <f t="shared" si="39"/>
        <v>-149.99999999999986</v>
      </c>
      <c r="Q71" s="79">
        <f t="shared" si="39"/>
        <v>-149.99999999999986</v>
      </c>
      <c r="R71" s="79">
        <f t="shared" si="39"/>
        <v>-149.99999999999986</v>
      </c>
      <c r="S71" s="79">
        <f t="shared" si="39"/>
        <v>-144.99999999999989</v>
      </c>
      <c r="T71" s="79">
        <f t="shared" si="39"/>
        <v>-144.99999999999989</v>
      </c>
      <c r="U71" s="79">
        <f t="shared" si="39"/>
        <v>-144.99999999999989</v>
      </c>
      <c r="V71" s="79">
        <f t="shared" si="39"/>
        <v>-144.99999999999989</v>
      </c>
      <c r="W71" s="79">
        <f t="shared" si="40"/>
        <v>-144.99999999999989</v>
      </c>
      <c r="X71" s="79">
        <f t="shared" si="40"/>
        <v>-139.99999999999991</v>
      </c>
      <c r="Y71" s="79">
        <f t="shared" si="40"/>
        <v>-139.99999999999991</v>
      </c>
      <c r="Z71" s="79">
        <f t="shared" si="40"/>
        <v>-139.99999999999991</v>
      </c>
      <c r="AA71" s="79">
        <f t="shared" si="40"/>
        <v>-139.99999999999991</v>
      </c>
      <c r="AB71" s="79">
        <f t="shared" si="40"/>
        <v>-139.99999999999991</v>
      </c>
      <c r="AC71" s="79">
        <f t="shared" si="40"/>
        <v>-139.99999999999991</v>
      </c>
      <c r="AD71" s="79">
        <f t="shared" si="40"/>
        <v>-139.99999999999991</v>
      </c>
      <c r="AE71" s="79">
        <f t="shared" si="40"/>
        <v>-139.99999999999991</v>
      </c>
      <c r="AF71" s="79">
        <f t="shared" si="40"/>
        <v>-134.99999999999991</v>
      </c>
      <c r="AG71" s="79">
        <f t="shared" si="41"/>
        <v>-134.99999999999991</v>
      </c>
      <c r="AH71" s="79">
        <f t="shared" si="41"/>
        <v>-134.99999999999991</v>
      </c>
      <c r="AI71" s="79">
        <f t="shared" si="41"/>
        <v>-134.99999999999991</v>
      </c>
      <c r="AJ71" s="79">
        <f t="shared" si="41"/>
        <v>-134.99999999999991</v>
      </c>
      <c r="AK71" s="79">
        <f t="shared" si="41"/>
        <v>-134.99999999999991</v>
      </c>
      <c r="AL71" s="79">
        <f t="shared" si="41"/>
        <v>-134.99999999999991</v>
      </c>
      <c r="AM71" s="79">
        <f t="shared" si="41"/>
        <v>-134.99999999999991</v>
      </c>
      <c r="AN71" s="79">
        <f t="shared" si="41"/>
        <v>-134.99999999999991</v>
      </c>
      <c r="AO71" s="79">
        <f t="shared" si="41"/>
        <v>-129.99999999999994</v>
      </c>
      <c r="AP71" s="79">
        <f t="shared" si="41"/>
        <v>-129.99999999999994</v>
      </c>
      <c r="AQ71" s="79">
        <f t="shared" si="42"/>
        <v>-129.99999999999994</v>
      </c>
      <c r="AR71" s="79">
        <f t="shared" si="42"/>
        <v>-129.99999999999994</v>
      </c>
      <c r="AS71" s="79">
        <f t="shared" si="42"/>
        <v>-124.99999999999996</v>
      </c>
      <c r="AT71" s="79">
        <f t="shared" si="42"/>
        <v>-124.99999999999996</v>
      </c>
      <c r="AU71" s="79">
        <f t="shared" si="42"/>
        <v>-124.99999999999996</v>
      </c>
      <c r="AV71" s="79">
        <f t="shared" si="42"/>
        <v>-124.99999999999996</v>
      </c>
      <c r="AW71" s="79">
        <f t="shared" si="42"/>
        <v>-104.99999999999994</v>
      </c>
      <c r="AX71" s="79">
        <f t="shared" si="42"/>
        <v>-104.99999999999994</v>
      </c>
      <c r="AY71" s="79">
        <f t="shared" si="42"/>
        <v>-104.99999999999994</v>
      </c>
      <c r="AZ71" s="79">
        <f t="shared" si="42"/>
        <v>-104.99999999999994</v>
      </c>
      <c r="BA71" s="79">
        <f t="shared" si="43"/>
        <v>-104.99999999999994</v>
      </c>
      <c r="BB71" s="79">
        <f t="shared" si="43"/>
        <v>-104.99999999999994</v>
      </c>
      <c r="BC71" s="79">
        <f t="shared" si="43"/>
        <v>-104.99999999999994</v>
      </c>
      <c r="BD71" s="79">
        <f t="shared" si="43"/>
        <v>-104.99999999999994</v>
      </c>
      <c r="BE71" s="79">
        <f t="shared" si="43"/>
        <v>-104.99999999999994</v>
      </c>
      <c r="BF71" s="79">
        <f t="shared" si="43"/>
        <v>-59.999999999999943</v>
      </c>
      <c r="BG71" s="79">
        <f t="shared" si="43"/>
        <v>-54.999999999999964</v>
      </c>
      <c r="BH71" s="79">
        <f t="shared" si="43"/>
        <v>-29.999999999999972</v>
      </c>
      <c r="BI71" s="79">
        <f t="shared" si="43"/>
        <v>-29.999999999999972</v>
      </c>
      <c r="BJ71" s="79">
        <f t="shared" si="43"/>
        <v>-20.000000000000007</v>
      </c>
      <c r="BK71" s="79">
        <f t="shared" si="43"/>
        <v>-20.000000000000007</v>
      </c>
      <c r="BL71" s="79">
        <f t="shared" si="43"/>
        <v>0</v>
      </c>
      <c r="BM71" s="79">
        <f t="shared" si="43"/>
        <v>0</v>
      </c>
    </row>
    <row r="72" spans="1:65">
      <c r="A72">
        <f>Schedule!A73</f>
        <v>70</v>
      </c>
      <c r="B72" s="78">
        <f>Schedule!M73</f>
        <v>0.46874999999999989</v>
      </c>
      <c r="C72" s="79">
        <f t="shared" si="38"/>
        <v>-164.9999999999998</v>
      </c>
      <c r="D72" s="79">
        <f t="shared" si="38"/>
        <v>-164.9999999999998</v>
      </c>
      <c r="E72" s="79">
        <f t="shared" si="38"/>
        <v>-164.9999999999998</v>
      </c>
      <c r="F72" s="79">
        <f t="shared" si="38"/>
        <v>-164.9999999999998</v>
      </c>
      <c r="G72" s="79">
        <f t="shared" si="38"/>
        <v>-159.99999999999983</v>
      </c>
      <c r="H72" s="79">
        <f t="shared" si="38"/>
        <v>-159.99999999999983</v>
      </c>
      <c r="I72" s="79">
        <f t="shared" si="38"/>
        <v>-159.99999999999983</v>
      </c>
      <c r="J72" s="79">
        <f t="shared" si="38"/>
        <v>-159.99999999999983</v>
      </c>
      <c r="K72" s="79">
        <f t="shared" si="38"/>
        <v>-159.99999999999983</v>
      </c>
      <c r="L72" s="79">
        <f t="shared" si="38"/>
        <v>-159.99999999999983</v>
      </c>
      <c r="M72" s="79">
        <f t="shared" si="39"/>
        <v>-159.99999999999983</v>
      </c>
      <c r="N72" s="79">
        <f t="shared" si="39"/>
        <v>-149.99999999999986</v>
      </c>
      <c r="O72" s="79">
        <f t="shared" si="39"/>
        <v>-149.99999999999986</v>
      </c>
      <c r="P72" s="79">
        <f t="shared" si="39"/>
        <v>-149.99999999999986</v>
      </c>
      <c r="Q72" s="79">
        <f t="shared" si="39"/>
        <v>-149.99999999999986</v>
      </c>
      <c r="R72" s="79">
        <f t="shared" si="39"/>
        <v>-149.99999999999986</v>
      </c>
      <c r="S72" s="79">
        <f t="shared" si="39"/>
        <v>-144.99999999999989</v>
      </c>
      <c r="T72" s="79">
        <f t="shared" si="39"/>
        <v>-144.99999999999989</v>
      </c>
      <c r="U72" s="79">
        <f t="shared" si="39"/>
        <v>-144.99999999999989</v>
      </c>
      <c r="V72" s="79">
        <f t="shared" si="39"/>
        <v>-144.99999999999989</v>
      </c>
      <c r="W72" s="79">
        <f t="shared" si="40"/>
        <v>-144.99999999999989</v>
      </c>
      <c r="X72" s="79">
        <f t="shared" si="40"/>
        <v>-139.99999999999991</v>
      </c>
      <c r="Y72" s="79">
        <f t="shared" si="40"/>
        <v>-139.99999999999991</v>
      </c>
      <c r="Z72" s="79">
        <f t="shared" si="40"/>
        <v>-139.99999999999991</v>
      </c>
      <c r="AA72" s="79">
        <f t="shared" si="40"/>
        <v>-139.99999999999991</v>
      </c>
      <c r="AB72" s="79">
        <f t="shared" si="40"/>
        <v>-139.99999999999991</v>
      </c>
      <c r="AC72" s="79">
        <f t="shared" si="40"/>
        <v>-139.99999999999991</v>
      </c>
      <c r="AD72" s="79">
        <f t="shared" si="40"/>
        <v>-139.99999999999991</v>
      </c>
      <c r="AE72" s="79">
        <f t="shared" si="40"/>
        <v>-139.99999999999991</v>
      </c>
      <c r="AF72" s="79">
        <f t="shared" si="40"/>
        <v>-134.99999999999991</v>
      </c>
      <c r="AG72" s="79">
        <f t="shared" si="41"/>
        <v>-134.99999999999991</v>
      </c>
      <c r="AH72" s="79">
        <f t="shared" si="41"/>
        <v>-134.99999999999991</v>
      </c>
      <c r="AI72" s="79">
        <f t="shared" si="41"/>
        <v>-134.99999999999991</v>
      </c>
      <c r="AJ72" s="79">
        <f t="shared" si="41"/>
        <v>-134.99999999999991</v>
      </c>
      <c r="AK72" s="79">
        <f t="shared" si="41"/>
        <v>-134.99999999999991</v>
      </c>
      <c r="AL72" s="79">
        <f t="shared" si="41"/>
        <v>-134.99999999999991</v>
      </c>
      <c r="AM72" s="79">
        <f t="shared" si="41"/>
        <v>-134.99999999999991</v>
      </c>
      <c r="AN72" s="79">
        <f t="shared" si="41"/>
        <v>-134.99999999999991</v>
      </c>
      <c r="AO72" s="79">
        <f t="shared" si="41"/>
        <v>-129.99999999999994</v>
      </c>
      <c r="AP72" s="79">
        <f t="shared" si="41"/>
        <v>-129.99999999999994</v>
      </c>
      <c r="AQ72" s="79">
        <f t="shared" si="42"/>
        <v>-129.99999999999994</v>
      </c>
      <c r="AR72" s="79">
        <f t="shared" si="42"/>
        <v>-129.99999999999994</v>
      </c>
      <c r="AS72" s="79">
        <f t="shared" si="42"/>
        <v>-124.99999999999996</v>
      </c>
      <c r="AT72" s="79">
        <f t="shared" si="42"/>
        <v>-124.99999999999996</v>
      </c>
      <c r="AU72" s="79">
        <f t="shared" si="42"/>
        <v>-124.99999999999996</v>
      </c>
      <c r="AV72" s="79">
        <f t="shared" si="42"/>
        <v>-124.99999999999996</v>
      </c>
      <c r="AW72" s="79">
        <f t="shared" si="42"/>
        <v>-104.99999999999994</v>
      </c>
      <c r="AX72" s="79">
        <f t="shared" si="42"/>
        <v>-104.99999999999994</v>
      </c>
      <c r="AY72" s="79">
        <f t="shared" si="42"/>
        <v>-104.99999999999994</v>
      </c>
      <c r="AZ72" s="79">
        <f t="shared" si="42"/>
        <v>-104.99999999999994</v>
      </c>
      <c r="BA72" s="79">
        <f t="shared" si="43"/>
        <v>-104.99999999999994</v>
      </c>
      <c r="BB72" s="79">
        <f t="shared" si="43"/>
        <v>-104.99999999999994</v>
      </c>
      <c r="BC72" s="79">
        <f t="shared" si="43"/>
        <v>-104.99999999999994</v>
      </c>
      <c r="BD72" s="79">
        <f t="shared" si="43"/>
        <v>-104.99999999999994</v>
      </c>
      <c r="BE72" s="79">
        <f t="shared" si="43"/>
        <v>-104.99999999999994</v>
      </c>
      <c r="BF72" s="79">
        <f t="shared" si="43"/>
        <v>-59.999999999999943</v>
      </c>
      <c r="BG72" s="79">
        <f t="shared" si="43"/>
        <v>-54.999999999999964</v>
      </c>
      <c r="BH72" s="79">
        <f t="shared" si="43"/>
        <v>-29.999999999999972</v>
      </c>
      <c r="BI72" s="79">
        <f t="shared" si="43"/>
        <v>-29.999999999999972</v>
      </c>
      <c r="BJ72" s="79">
        <f t="shared" si="43"/>
        <v>-20.000000000000007</v>
      </c>
      <c r="BK72" s="79">
        <f t="shared" si="43"/>
        <v>-20.000000000000007</v>
      </c>
      <c r="BL72" s="79">
        <f t="shared" si="43"/>
        <v>0</v>
      </c>
      <c r="BM72" s="79">
        <f t="shared" si="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76"/>
  <sheetViews>
    <sheetView topLeftCell="A34" workbookViewId="0">
      <selection activeCell="K45" sqref="K45"/>
    </sheetView>
  </sheetViews>
  <sheetFormatPr defaultRowHeight="14.25"/>
  <cols>
    <col min="1" max="1" width="7.28515625" style="178" customWidth="1"/>
    <col min="2" max="3" width="8.28515625" customWidth="1"/>
    <col min="4" max="4" width="8.28515625" style="178" customWidth="1"/>
    <col min="5" max="5" width="8.28515625" customWidth="1"/>
    <col min="6" max="6" width="16.5703125" bestFit="1" customWidth="1"/>
    <col min="7" max="7" width="5.28515625" customWidth="1"/>
  </cols>
  <sheetData>
    <row r="1" spans="1:8" s="174" customFormat="1" ht="33" customHeight="1" thickBot="1">
      <c r="A1" s="180" t="s">
        <v>14</v>
      </c>
      <c r="B1" s="149" t="s">
        <v>223</v>
      </c>
      <c r="C1" s="149" t="s">
        <v>64</v>
      </c>
      <c r="D1" s="175" t="s">
        <v>65</v>
      </c>
      <c r="E1" s="149" t="s">
        <v>417</v>
      </c>
      <c r="F1" s="173" t="s">
        <v>11</v>
      </c>
      <c r="G1" s="149" t="s">
        <v>78</v>
      </c>
      <c r="H1" s="149" t="s">
        <v>416</v>
      </c>
    </row>
    <row r="2" spans="1:8" ht="13.5" customHeight="1" thickTop="1">
      <c r="A2" s="181">
        <v>1</v>
      </c>
      <c r="B2" s="170">
        <v>0.30208333333333337</v>
      </c>
      <c r="C2" s="170">
        <v>0.31597222222222227</v>
      </c>
      <c r="D2" s="176">
        <v>0.35416666666666669</v>
      </c>
      <c r="E2" s="170">
        <v>0.39583333333333337</v>
      </c>
      <c r="F2" s="13" t="s">
        <v>17</v>
      </c>
      <c r="G2" s="54" t="s">
        <v>77</v>
      </c>
      <c r="H2" s="54">
        <v>3</v>
      </c>
    </row>
    <row r="3" spans="1:8" ht="13.5" customHeight="1">
      <c r="A3" s="181">
        <v>2</v>
      </c>
      <c r="B3" s="170">
        <v>0.30208333333333337</v>
      </c>
      <c r="C3" s="171">
        <v>0.31597222222222227</v>
      </c>
      <c r="D3" s="177">
        <v>0.35486111111111113</v>
      </c>
      <c r="E3" s="171">
        <v>0.39583333333333337</v>
      </c>
      <c r="F3" s="13" t="s">
        <v>18</v>
      </c>
      <c r="G3" s="30" t="s">
        <v>77</v>
      </c>
      <c r="H3" s="30">
        <v>5</v>
      </c>
    </row>
    <row r="4" spans="1:8" ht="13.5" customHeight="1">
      <c r="A4" s="181">
        <v>3</v>
      </c>
      <c r="B4" s="170">
        <v>0.30208333333333337</v>
      </c>
      <c r="C4" s="171">
        <v>0.31597222222222227</v>
      </c>
      <c r="D4" s="177">
        <v>0.35625000000000001</v>
      </c>
      <c r="E4" s="171">
        <v>0.39583333333333337</v>
      </c>
      <c r="F4" s="13" t="s">
        <v>19</v>
      </c>
      <c r="G4" s="30" t="s">
        <v>77</v>
      </c>
      <c r="H4" s="30">
        <v>18</v>
      </c>
    </row>
    <row r="5" spans="1:8" ht="13.5" customHeight="1">
      <c r="A5" s="181">
        <v>4</v>
      </c>
      <c r="B5" s="170">
        <v>0.30208333333333337</v>
      </c>
      <c r="C5" s="171">
        <v>0.31597222222222227</v>
      </c>
      <c r="D5" s="177">
        <v>0.36041666666666666</v>
      </c>
      <c r="E5" s="171">
        <v>0.39583333333333337</v>
      </c>
      <c r="F5" s="13" t="s">
        <v>20</v>
      </c>
      <c r="G5" s="30" t="s">
        <v>77</v>
      </c>
      <c r="H5" s="30">
        <v>18</v>
      </c>
    </row>
    <row r="6" spans="1:8" ht="13.5" customHeight="1">
      <c r="A6" s="181">
        <v>5</v>
      </c>
      <c r="B6" s="170">
        <v>0.3125</v>
      </c>
      <c r="C6" s="171">
        <v>0.3263888888888889</v>
      </c>
      <c r="D6" s="177">
        <v>0.36458333333333331</v>
      </c>
      <c r="E6" s="171">
        <v>0.40625</v>
      </c>
      <c r="F6" s="13" t="s">
        <v>39</v>
      </c>
      <c r="G6" s="30" t="s">
        <v>77</v>
      </c>
      <c r="H6" s="30">
        <v>3</v>
      </c>
    </row>
    <row r="7" spans="1:8" ht="13.5" customHeight="1">
      <c r="A7" s="181">
        <v>6</v>
      </c>
      <c r="B7" s="170">
        <v>0.3125</v>
      </c>
      <c r="C7" s="171">
        <v>0.3263888888888889</v>
      </c>
      <c r="D7" s="177">
        <v>0.36527777777777776</v>
      </c>
      <c r="E7" s="171">
        <v>0.40625</v>
      </c>
      <c r="F7" s="13" t="s">
        <v>40</v>
      </c>
      <c r="G7" s="30" t="s">
        <v>77</v>
      </c>
      <c r="H7" s="30">
        <v>3</v>
      </c>
    </row>
    <row r="8" spans="1:8" ht="13.5" customHeight="1">
      <c r="A8" s="181">
        <v>7</v>
      </c>
      <c r="B8" s="170">
        <v>0.3125</v>
      </c>
      <c r="C8" s="171">
        <v>0.3263888888888889</v>
      </c>
      <c r="D8" s="177">
        <v>0.3659722222222222</v>
      </c>
      <c r="E8" s="171">
        <v>0.40625</v>
      </c>
      <c r="F8" s="13" t="s">
        <v>41</v>
      </c>
      <c r="G8" s="30" t="s">
        <v>77</v>
      </c>
      <c r="H8" s="30">
        <v>3</v>
      </c>
    </row>
    <row r="9" spans="1:8" ht="13.5" customHeight="1">
      <c r="A9" s="181">
        <v>8</v>
      </c>
      <c r="B9" s="170">
        <v>0.3125</v>
      </c>
      <c r="C9" s="171">
        <v>0.3263888888888889</v>
      </c>
      <c r="D9" s="177">
        <v>0.36666666666666664</v>
      </c>
      <c r="E9" s="171">
        <v>0.40625</v>
      </c>
      <c r="F9" s="13" t="s">
        <v>42</v>
      </c>
      <c r="G9" s="30" t="s">
        <v>77</v>
      </c>
      <c r="H9" s="30">
        <v>0</v>
      </c>
    </row>
    <row r="10" spans="1:8" ht="13.5" customHeight="1">
      <c r="A10" s="181">
        <v>9</v>
      </c>
      <c r="B10" s="170">
        <v>0.3125</v>
      </c>
      <c r="C10" s="171">
        <v>0.3263888888888889</v>
      </c>
      <c r="D10" s="177">
        <v>0.36666666666666664</v>
      </c>
      <c r="E10" s="171">
        <v>0.40625</v>
      </c>
      <c r="F10" s="13" t="s">
        <v>195</v>
      </c>
      <c r="G10" s="30"/>
      <c r="H10" s="30">
        <v>12</v>
      </c>
    </row>
    <row r="11" spans="1:8" ht="13.5" customHeight="1">
      <c r="A11" s="181">
        <v>10</v>
      </c>
      <c r="B11" s="170">
        <v>0.3125</v>
      </c>
      <c r="C11" s="171">
        <v>0.3263888888888889</v>
      </c>
      <c r="D11" s="177">
        <v>0.37083333333333329</v>
      </c>
      <c r="E11" s="171">
        <v>0.40625</v>
      </c>
      <c r="F11" s="13" t="s">
        <v>84</v>
      </c>
      <c r="G11" s="30"/>
      <c r="H11" s="30">
        <v>5</v>
      </c>
    </row>
    <row r="12" spans="1:8" ht="13.5" customHeight="1">
      <c r="A12" s="181">
        <v>11</v>
      </c>
      <c r="B12" s="170">
        <v>0.3125</v>
      </c>
      <c r="C12" s="171">
        <v>0.3263888888888889</v>
      </c>
      <c r="D12" s="177">
        <v>0.37222222222222218</v>
      </c>
      <c r="E12" s="171">
        <v>0.40625</v>
      </c>
      <c r="F12" s="13" t="s">
        <v>85</v>
      </c>
      <c r="G12" s="30"/>
      <c r="H12" s="30">
        <v>5</v>
      </c>
    </row>
    <row r="13" spans="1:8" ht="13.5" customHeight="1">
      <c r="A13" s="181">
        <v>12</v>
      </c>
      <c r="B13" s="170">
        <v>0.32291666666666669</v>
      </c>
      <c r="C13" s="171">
        <v>0.33680555555555558</v>
      </c>
      <c r="D13" s="177">
        <v>0.38333333333333325</v>
      </c>
      <c r="E13" s="171">
        <v>0.41666666666666669</v>
      </c>
      <c r="F13" s="13" t="s">
        <v>43</v>
      </c>
      <c r="G13" s="30" t="s">
        <v>77</v>
      </c>
      <c r="H13" s="30">
        <v>8</v>
      </c>
    </row>
    <row r="14" spans="1:8" ht="13.5" customHeight="1">
      <c r="A14" s="181">
        <v>13</v>
      </c>
      <c r="B14" s="170">
        <v>0.33333333333333337</v>
      </c>
      <c r="C14" s="171">
        <v>0.34722222222222227</v>
      </c>
      <c r="D14" s="177">
        <v>0.38680555555555546</v>
      </c>
      <c r="E14" s="171">
        <v>0.42708333333333337</v>
      </c>
      <c r="F14" s="13" t="s">
        <v>107</v>
      </c>
      <c r="G14" s="30"/>
      <c r="H14" s="30">
        <v>7</v>
      </c>
    </row>
    <row r="15" spans="1:8" ht="13.5" customHeight="1">
      <c r="A15" s="181">
        <v>14</v>
      </c>
      <c r="B15" s="170">
        <v>0.33333333333333337</v>
      </c>
      <c r="C15" s="171">
        <v>0.34722222222222227</v>
      </c>
      <c r="D15" s="177">
        <v>0.38888888888888878</v>
      </c>
      <c r="E15" s="171">
        <v>0.42708333333333337</v>
      </c>
      <c r="F15" s="13" t="s">
        <v>198</v>
      </c>
      <c r="G15" s="30"/>
      <c r="H15" s="30">
        <v>4</v>
      </c>
    </row>
    <row r="16" spans="1:8" ht="13.5" customHeight="1">
      <c r="A16" s="181">
        <v>15</v>
      </c>
      <c r="B16" s="170">
        <v>0.33333333333333337</v>
      </c>
      <c r="C16" s="171">
        <v>0.34722222222222227</v>
      </c>
      <c r="D16" s="177">
        <v>0.39027777777777767</v>
      </c>
      <c r="E16" s="171">
        <v>0.42708333333333337</v>
      </c>
      <c r="F16" s="13" t="s">
        <v>95</v>
      </c>
      <c r="G16" s="30"/>
      <c r="H16" s="30">
        <v>3</v>
      </c>
    </row>
    <row r="17" spans="1:8" ht="13.5" customHeight="1">
      <c r="A17" s="181">
        <v>16</v>
      </c>
      <c r="B17" s="170">
        <v>0.33333333333333337</v>
      </c>
      <c r="C17" s="171">
        <v>0.34722222222222227</v>
      </c>
      <c r="D17" s="177">
        <v>0.39236111111111099</v>
      </c>
      <c r="E17" s="171">
        <v>0.42708333333333337</v>
      </c>
      <c r="F17" s="13" t="s">
        <v>37</v>
      </c>
      <c r="G17" s="30" t="s">
        <v>77</v>
      </c>
      <c r="H17" s="30">
        <v>37</v>
      </c>
    </row>
    <row r="18" spans="1:8" ht="13.5" customHeight="1">
      <c r="A18" s="181">
        <v>17</v>
      </c>
      <c r="B18" s="170">
        <v>0.35416666666666669</v>
      </c>
      <c r="C18" s="171">
        <v>0.36805555555555558</v>
      </c>
      <c r="D18" s="177">
        <v>0.40763888888888877</v>
      </c>
      <c r="E18" s="171">
        <v>0.44791666666666669</v>
      </c>
      <c r="F18" s="13" t="s">
        <v>54</v>
      </c>
      <c r="G18" s="30" t="s">
        <v>77</v>
      </c>
      <c r="H18" s="30">
        <v>6</v>
      </c>
    </row>
    <row r="19" spans="1:8" ht="13.5" customHeight="1">
      <c r="A19" s="181">
        <v>18</v>
      </c>
      <c r="B19" s="170">
        <v>0.35416666666666669</v>
      </c>
      <c r="C19" s="171">
        <v>0.36805555555555558</v>
      </c>
      <c r="D19" s="177">
        <v>0.40902777777777766</v>
      </c>
      <c r="E19" s="171">
        <v>0.44791666666666669</v>
      </c>
      <c r="F19" s="13" t="s">
        <v>55</v>
      </c>
      <c r="G19" s="30" t="s">
        <v>77</v>
      </c>
      <c r="H19" s="30">
        <v>14</v>
      </c>
    </row>
    <row r="20" spans="1:8" ht="13.5" customHeight="1">
      <c r="A20" s="181">
        <v>19</v>
      </c>
      <c r="B20" s="170">
        <v>0.35416666666666669</v>
      </c>
      <c r="C20" s="171">
        <v>0.36805555555555558</v>
      </c>
      <c r="D20" s="177">
        <v>0.41388888888888875</v>
      </c>
      <c r="E20" s="171">
        <v>0.44791666666666669</v>
      </c>
      <c r="F20" s="13" t="s">
        <v>30</v>
      </c>
      <c r="G20" s="31"/>
      <c r="H20" s="30">
        <v>9</v>
      </c>
    </row>
    <row r="21" spans="1:8" ht="13.5" customHeight="1">
      <c r="A21" s="181">
        <v>20</v>
      </c>
      <c r="B21" s="170">
        <v>0.35416666666666669</v>
      </c>
      <c r="C21" s="171">
        <v>0.36805555555555558</v>
      </c>
      <c r="D21" s="177">
        <v>0.41597222222222208</v>
      </c>
      <c r="E21" s="171">
        <v>0.44791666666666669</v>
      </c>
      <c r="F21" s="13" t="s">
        <v>21</v>
      </c>
      <c r="G21" s="31"/>
      <c r="H21" s="30">
        <v>5</v>
      </c>
    </row>
    <row r="22" spans="1:8" ht="13.5" customHeight="1">
      <c r="A22" s="181">
        <v>21</v>
      </c>
      <c r="B22" s="170">
        <v>0.36458333333333337</v>
      </c>
      <c r="C22" s="171">
        <v>0.37847222222222227</v>
      </c>
      <c r="D22" s="177">
        <v>0.42013888888888873</v>
      </c>
      <c r="E22" s="171">
        <v>0.45833333333333337</v>
      </c>
      <c r="F22" s="13" t="s">
        <v>86</v>
      </c>
      <c r="G22" s="31"/>
      <c r="H22" s="30">
        <v>40</v>
      </c>
    </row>
    <row r="23" spans="1:8" ht="13.5" customHeight="1">
      <c r="A23" s="181">
        <v>22</v>
      </c>
      <c r="B23" s="170">
        <v>0.375</v>
      </c>
      <c r="C23" s="171">
        <v>0.3888888888888889</v>
      </c>
      <c r="D23" s="177">
        <v>0.43333333333333318</v>
      </c>
      <c r="E23" s="171">
        <v>0.46875</v>
      </c>
      <c r="F23" s="13" t="s">
        <v>71</v>
      </c>
      <c r="G23" s="30"/>
      <c r="H23" s="30">
        <v>32</v>
      </c>
    </row>
    <row r="24" spans="1:8" ht="13.5" customHeight="1">
      <c r="A24" s="181">
        <v>23</v>
      </c>
      <c r="B24" s="170">
        <v>0.38541666666666669</v>
      </c>
      <c r="C24" s="171">
        <v>0.39930555555555558</v>
      </c>
      <c r="D24" s="177">
        <v>0.44097222222222204</v>
      </c>
      <c r="E24" s="171">
        <v>0.47916666666666669</v>
      </c>
      <c r="F24" s="13" t="s">
        <v>102</v>
      </c>
      <c r="G24" s="31"/>
      <c r="H24" s="30">
        <v>8</v>
      </c>
    </row>
    <row r="25" spans="1:8" ht="13.5" customHeight="1">
      <c r="A25" s="181">
        <v>24</v>
      </c>
      <c r="B25" s="170">
        <v>0.38541666666666669</v>
      </c>
      <c r="C25" s="171">
        <v>0.39930555555555558</v>
      </c>
      <c r="D25" s="177">
        <v>0.44305555555555537</v>
      </c>
      <c r="E25" s="171">
        <v>0.47916666666666669</v>
      </c>
      <c r="F25" s="13" t="s">
        <v>193</v>
      </c>
      <c r="G25" s="31"/>
      <c r="H25" s="30">
        <v>3</v>
      </c>
    </row>
    <row r="26" spans="1:8" ht="13.5" customHeight="1">
      <c r="A26" s="181">
        <v>25</v>
      </c>
      <c r="B26" s="170">
        <v>0.38541666666666669</v>
      </c>
      <c r="C26" s="171">
        <v>0.39930555555555558</v>
      </c>
      <c r="D26" s="177">
        <v>0.44374999999999981</v>
      </c>
      <c r="E26" s="171">
        <v>0.47916666666666669</v>
      </c>
      <c r="F26" s="13" t="s">
        <v>58</v>
      </c>
      <c r="G26" s="31"/>
      <c r="H26" s="30">
        <v>4</v>
      </c>
    </row>
    <row r="27" spans="1:8" ht="13.5" customHeight="1">
      <c r="A27" s="181">
        <v>26</v>
      </c>
      <c r="B27" s="170">
        <v>0.38541666666666669</v>
      </c>
      <c r="C27" s="171">
        <v>0.39930555555555558</v>
      </c>
      <c r="D27" s="177">
        <v>0.4451388888888887</v>
      </c>
      <c r="E27" s="171">
        <v>0.47916666666666669</v>
      </c>
      <c r="F27" s="13" t="s">
        <v>45</v>
      </c>
      <c r="G27" s="31"/>
      <c r="H27" s="30">
        <v>0</v>
      </c>
    </row>
    <row r="28" spans="1:8" ht="13.5" customHeight="1">
      <c r="A28" s="181">
        <v>27</v>
      </c>
      <c r="B28" s="170">
        <v>0.38541666666666669</v>
      </c>
      <c r="C28" s="171">
        <v>0.39930555555555558</v>
      </c>
      <c r="D28" s="177">
        <v>0.4451388888888887</v>
      </c>
      <c r="E28" s="171">
        <v>0.47916666666666669</v>
      </c>
      <c r="F28" s="13" t="s">
        <v>46</v>
      </c>
      <c r="G28" s="30" t="s">
        <v>77</v>
      </c>
      <c r="H28" s="30">
        <v>10</v>
      </c>
    </row>
    <row r="29" spans="1:8" ht="13.5" customHeight="1">
      <c r="A29" s="181">
        <v>28</v>
      </c>
      <c r="B29" s="170">
        <v>0.39583333333333337</v>
      </c>
      <c r="C29" s="171">
        <v>0.40972222222222227</v>
      </c>
      <c r="D29" s="177">
        <v>0.44791666666666646</v>
      </c>
      <c r="E29" s="171">
        <v>0.48958333333333337</v>
      </c>
      <c r="F29" s="13" t="s">
        <v>203</v>
      </c>
      <c r="G29" s="31"/>
      <c r="H29" s="30">
        <v>4</v>
      </c>
    </row>
    <row r="30" spans="1:8" ht="13.5" customHeight="1">
      <c r="A30" s="181">
        <v>29</v>
      </c>
      <c r="B30" s="170">
        <v>0.39583333333333337</v>
      </c>
      <c r="C30" s="171">
        <v>0.40972222222222227</v>
      </c>
      <c r="D30" s="177">
        <v>0.45208333333333311</v>
      </c>
      <c r="E30" s="171">
        <v>0.48958333333333337</v>
      </c>
      <c r="F30" s="13" t="s">
        <v>22</v>
      </c>
      <c r="G30" s="31"/>
      <c r="H30" s="30">
        <v>46</v>
      </c>
    </row>
    <row r="31" spans="1:8" ht="13.5" customHeight="1">
      <c r="A31" s="181">
        <v>30</v>
      </c>
      <c r="B31" s="170">
        <v>0.40625</v>
      </c>
      <c r="C31" s="171">
        <v>0.4201388888888889</v>
      </c>
      <c r="D31" s="177">
        <v>0.46666666666666645</v>
      </c>
      <c r="E31" s="171">
        <v>0.5</v>
      </c>
      <c r="F31" s="13" t="s">
        <v>190</v>
      </c>
      <c r="G31" s="31"/>
      <c r="H31" s="30">
        <v>15</v>
      </c>
    </row>
    <row r="32" spans="1:8" ht="13.5" customHeight="1">
      <c r="A32" s="181">
        <v>31</v>
      </c>
      <c r="B32" s="170">
        <v>0.41666666666666669</v>
      </c>
      <c r="C32" s="171">
        <v>0.43055555555555558</v>
      </c>
      <c r="D32" s="177">
        <v>0.47013888888888866</v>
      </c>
      <c r="E32" s="171">
        <v>0.51041666666666663</v>
      </c>
      <c r="F32" s="13" t="s">
        <v>23</v>
      </c>
      <c r="G32" s="31"/>
      <c r="H32" s="30">
        <v>7</v>
      </c>
    </row>
    <row r="33" spans="1:8" ht="13.5" customHeight="1">
      <c r="A33" s="181">
        <v>32</v>
      </c>
      <c r="B33" s="170">
        <v>0.41666666666666669</v>
      </c>
      <c r="C33" s="171">
        <v>0.43055555555555558</v>
      </c>
      <c r="D33" s="177">
        <v>0.47222222222222199</v>
      </c>
      <c r="E33" s="171">
        <v>0.51041666666666663</v>
      </c>
      <c r="F33" s="13" t="s">
        <v>24</v>
      </c>
      <c r="G33" s="31"/>
      <c r="H33" s="30">
        <v>4</v>
      </c>
    </row>
    <row r="34" spans="1:8" ht="13.5" customHeight="1">
      <c r="A34" s="181">
        <v>33</v>
      </c>
      <c r="B34" s="170">
        <v>0.41666666666666669</v>
      </c>
      <c r="C34" s="171">
        <v>0.43055555555555558</v>
      </c>
      <c r="D34" s="177">
        <v>0.47361111111111087</v>
      </c>
      <c r="E34" s="171">
        <v>0.51041666666666663</v>
      </c>
      <c r="F34" s="13" t="s">
        <v>25</v>
      </c>
      <c r="G34" s="31"/>
      <c r="H34" s="30">
        <v>3</v>
      </c>
    </row>
    <row r="35" spans="1:8" ht="13.5" customHeight="1">
      <c r="A35" s="181">
        <v>34</v>
      </c>
      <c r="B35" s="170">
        <v>0.41666666666666669</v>
      </c>
      <c r="C35" s="171">
        <v>0.43055555555555558</v>
      </c>
      <c r="D35" s="177">
        <v>0.47430555555555531</v>
      </c>
      <c r="E35" s="171">
        <v>0.51041666666666663</v>
      </c>
      <c r="F35" s="13" t="s">
        <v>201</v>
      </c>
      <c r="G35" s="31"/>
      <c r="H35" s="30">
        <v>7</v>
      </c>
    </row>
    <row r="36" spans="1:8" ht="13.5" customHeight="1">
      <c r="A36" s="181">
        <v>35</v>
      </c>
      <c r="B36" s="170">
        <v>0.41666666666666669</v>
      </c>
      <c r="C36" s="171">
        <v>0.43055555555555558</v>
      </c>
      <c r="D36" s="177">
        <v>0.47638888888888864</v>
      </c>
      <c r="E36" s="171">
        <v>0.51041666666666663</v>
      </c>
      <c r="F36" s="13" t="s">
        <v>26</v>
      </c>
      <c r="G36" s="31"/>
      <c r="H36" s="30">
        <v>4</v>
      </c>
    </row>
    <row r="37" spans="1:8" ht="13.5" customHeight="1">
      <c r="A37" s="181">
        <v>36</v>
      </c>
      <c r="B37" s="170">
        <v>0.41666666666666669</v>
      </c>
      <c r="C37" s="171">
        <v>0.43055555555555558</v>
      </c>
      <c r="D37" s="177">
        <v>0.47777777777777752</v>
      </c>
      <c r="E37" s="171">
        <v>0.51041666666666663</v>
      </c>
      <c r="F37" s="13" t="s">
        <v>59</v>
      </c>
      <c r="G37" s="30"/>
      <c r="H37" s="30">
        <v>2</v>
      </c>
    </row>
    <row r="38" spans="1:8" ht="13.5" customHeight="1">
      <c r="A38" s="181">
        <v>37</v>
      </c>
      <c r="B38" s="170">
        <v>0.42708333333333337</v>
      </c>
      <c r="C38" s="171">
        <v>0.44097222222222227</v>
      </c>
      <c r="D38" s="177">
        <v>0.48124999999999973</v>
      </c>
      <c r="E38" s="171">
        <v>0.52083333333333337</v>
      </c>
      <c r="F38" s="13" t="s">
        <v>44</v>
      </c>
      <c r="G38" s="31"/>
      <c r="H38" s="30">
        <v>8</v>
      </c>
    </row>
    <row r="39" spans="1:8" ht="13.5" customHeight="1">
      <c r="A39" s="181">
        <v>38</v>
      </c>
      <c r="B39" s="170">
        <v>0.42708333333333337</v>
      </c>
      <c r="C39" s="171">
        <v>0.44097222222222227</v>
      </c>
      <c r="D39" s="177">
        <v>0.48333333333333306</v>
      </c>
      <c r="E39" s="171">
        <v>0.52083333333333337</v>
      </c>
      <c r="F39" s="13" t="s">
        <v>56</v>
      </c>
      <c r="G39" s="31"/>
      <c r="H39" s="30">
        <v>48</v>
      </c>
    </row>
    <row r="40" spans="1:8" ht="13.5" customHeight="1">
      <c r="A40" s="181">
        <v>39</v>
      </c>
      <c r="B40" s="170">
        <v>0.4375</v>
      </c>
      <c r="C40" s="171">
        <v>0.4513888888888889</v>
      </c>
      <c r="D40" s="177">
        <v>0.4979166666666664</v>
      </c>
      <c r="E40" s="171">
        <v>0.53125</v>
      </c>
      <c r="F40" s="13" t="s">
        <v>192</v>
      </c>
      <c r="G40" s="31"/>
      <c r="H40" s="30">
        <v>15</v>
      </c>
    </row>
    <row r="41" spans="1:8" s="174" customFormat="1" ht="33" customHeight="1" thickBot="1">
      <c r="A41" s="180" t="s">
        <v>14</v>
      </c>
      <c r="B41" s="149" t="s">
        <v>223</v>
      </c>
      <c r="C41" s="149" t="s">
        <v>64</v>
      </c>
      <c r="D41" s="175" t="s">
        <v>65</v>
      </c>
      <c r="E41" s="149" t="s">
        <v>417</v>
      </c>
      <c r="F41" s="173" t="s">
        <v>11</v>
      </c>
      <c r="G41" s="149" t="s">
        <v>78</v>
      </c>
      <c r="H41" s="149" t="s">
        <v>416</v>
      </c>
    </row>
    <row r="42" spans="1:8" ht="13.5" customHeight="1" thickTop="1">
      <c r="A42" s="181">
        <v>40</v>
      </c>
      <c r="B42" s="170">
        <v>0.44791666666666669</v>
      </c>
      <c r="C42" s="171">
        <v>0.46180555555555558</v>
      </c>
      <c r="D42" s="177">
        <v>0.50277777777777755</v>
      </c>
      <c r="E42" s="171">
        <v>0.54166666666666663</v>
      </c>
      <c r="F42" s="13" t="s">
        <v>197</v>
      </c>
      <c r="G42" s="31"/>
      <c r="H42" s="30">
        <v>18</v>
      </c>
    </row>
    <row r="43" spans="1:8" ht="13.5" customHeight="1">
      <c r="A43" s="181">
        <v>41</v>
      </c>
      <c r="B43" s="170">
        <v>0.44791666666666669</v>
      </c>
      <c r="C43" s="171">
        <v>0.46180555555555558</v>
      </c>
      <c r="D43" s="177">
        <v>0.50833333333333308</v>
      </c>
      <c r="E43" s="171">
        <v>0.54166666666666663</v>
      </c>
      <c r="F43" s="13" t="s">
        <v>53</v>
      </c>
      <c r="G43" s="30" t="s">
        <v>77</v>
      </c>
      <c r="H43" s="30">
        <v>14</v>
      </c>
    </row>
    <row r="44" spans="1:8" ht="13.5" customHeight="1">
      <c r="A44" s="181">
        <v>42</v>
      </c>
      <c r="B44" s="170">
        <v>0.45833333333333331</v>
      </c>
      <c r="C44" s="171">
        <v>0.47222222222222221</v>
      </c>
      <c r="D44" s="177">
        <v>0.51319444444444418</v>
      </c>
      <c r="E44" s="171">
        <v>0.55208333333333326</v>
      </c>
      <c r="F44" s="13" t="s">
        <v>222</v>
      </c>
      <c r="G44" s="30" t="s">
        <v>77</v>
      </c>
      <c r="H44" s="30">
        <v>8</v>
      </c>
    </row>
    <row r="45" spans="1:8" ht="13.5" customHeight="1">
      <c r="A45" s="181">
        <v>43</v>
      </c>
      <c r="B45" s="170">
        <v>0.46875000000000006</v>
      </c>
      <c r="C45" s="171">
        <v>0.48263888888888895</v>
      </c>
      <c r="D45" s="177">
        <v>0.52152777777777748</v>
      </c>
      <c r="E45" s="171">
        <v>0.5625</v>
      </c>
      <c r="F45" s="13" t="s">
        <v>29</v>
      </c>
      <c r="G45" s="31"/>
      <c r="H45" s="30">
        <v>13</v>
      </c>
    </row>
    <row r="46" spans="1:8" ht="13.5" customHeight="1">
      <c r="A46" s="181">
        <v>44</v>
      </c>
      <c r="B46" s="170">
        <v>0.46875000000000006</v>
      </c>
      <c r="C46" s="171">
        <v>0.48263888888888895</v>
      </c>
      <c r="D46" s="177">
        <v>0.52499999999999969</v>
      </c>
      <c r="E46" s="171">
        <v>0.5625</v>
      </c>
      <c r="F46" s="13" t="s">
        <v>62</v>
      </c>
      <c r="G46" s="31"/>
      <c r="H46" s="30">
        <v>14</v>
      </c>
    </row>
    <row r="47" spans="1:8" ht="13.5" customHeight="1">
      <c r="A47" s="181">
        <v>45</v>
      </c>
      <c r="B47" s="170">
        <v>0.46875000000000006</v>
      </c>
      <c r="C47" s="171">
        <v>0.48263888888888895</v>
      </c>
      <c r="D47" s="177">
        <v>0.52986111111111078</v>
      </c>
      <c r="E47" s="171">
        <v>0.5625</v>
      </c>
      <c r="F47" s="13" t="s">
        <v>15</v>
      </c>
      <c r="G47" s="30" t="s">
        <v>77</v>
      </c>
      <c r="H47" s="30">
        <v>2</v>
      </c>
    </row>
    <row r="48" spans="1:8" ht="13.5" customHeight="1">
      <c r="A48" s="181">
        <v>46</v>
      </c>
      <c r="B48" s="170">
        <v>0.46875000000000006</v>
      </c>
      <c r="C48" s="171">
        <v>0.48263888888888895</v>
      </c>
      <c r="D48" s="177">
        <v>0.53055555555555522</v>
      </c>
      <c r="E48" s="171">
        <v>0.5625</v>
      </c>
      <c r="F48" s="13" t="s">
        <v>398</v>
      </c>
      <c r="G48" s="30" t="s">
        <v>77</v>
      </c>
      <c r="H48" s="30">
        <v>27</v>
      </c>
    </row>
    <row r="49" spans="1:8" ht="13.5" customHeight="1">
      <c r="A49" s="181">
        <v>47</v>
      </c>
      <c r="B49" s="170">
        <v>0.47916666666666669</v>
      </c>
      <c r="C49" s="171">
        <v>0.49305555555555558</v>
      </c>
      <c r="D49" s="177">
        <v>0.5368055555555552</v>
      </c>
      <c r="E49" s="171">
        <v>0.57291666666666663</v>
      </c>
      <c r="F49" s="13" t="s">
        <v>52</v>
      </c>
      <c r="G49" s="30" t="s">
        <v>77</v>
      </c>
      <c r="H49" s="30">
        <v>10</v>
      </c>
    </row>
    <row r="50" spans="1:8" ht="13.5" customHeight="1">
      <c r="A50" s="181">
        <v>48</v>
      </c>
      <c r="B50" s="170">
        <v>0.47916666666666669</v>
      </c>
      <c r="C50" s="171">
        <v>0.49305555555555558</v>
      </c>
      <c r="D50" s="177">
        <v>0.53958333333333297</v>
      </c>
      <c r="E50" s="171">
        <v>0.57291666666666663</v>
      </c>
      <c r="F50" s="13" t="s">
        <v>9</v>
      </c>
      <c r="G50" s="30"/>
      <c r="H50" s="30">
        <v>6</v>
      </c>
    </row>
    <row r="51" spans="1:8" ht="13.5" customHeight="1">
      <c r="A51" s="181">
        <v>49</v>
      </c>
      <c r="B51" s="170">
        <v>0.47916666666666669</v>
      </c>
      <c r="C51" s="171">
        <v>0.49305555555555558</v>
      </c>
      <c r="D51" s="177">
        <v>0.54097222222222185</v>
      </c>
      <c r="E51" s="171">
        <v>0.57291666666666663</v>
      </c>
      <c r="F51" s="13" t="s">
        <v>47</v>
      </c>
      <c r="G51" s="30"/>
      <c r="H51" s="30">
        <v>3</v>
      </c>
    </row>
    <row r="52" spans="1:8" ht="13.5" customHeight="1">
      <c r="A52" s="181">
        <v>50</v>
      </c>
      <c r="B52" s="170">
        <v>0.48958333333333331</v>
      </c>
      <c r="C52" s="171">
        <v>0.50347222222222221</v>
      </c>
      <c r="D52" s="177">
        <v>0.54305555555555518</v>
      </c>
      <c r="E52" s="171">
        <v>0.58333333333333326</v>
      </c>
      <c r="F52" s="13" t="s">
        <v>60</v>
      </c>
      <c r="G52" s="30"/>
      <c r="H52" s="30">
        <v>1</v>
      </c>
    </row>
    <row r="53" spans="1:8" ht="13.5" customHeight="1">
      <c r="A53" s="181">
        <v>51</v>
      </c>
      <c r="B53" s="170">
        <v>0.48958333333333331</v>
      </c>
      <c r="C53" s="171">
        <v>0.50347222222222221</v>
      </c>
      <c r="D53" s="177">
        <v>0.54374999999999962</v>
      </c>
      <c r="E53" s="171">
        <v>0.58333333333333326</v>
      </c>
      <c r="F53" s="13" t="s">
        <v>210</v>
      </c>
      <c r="G53" s="30"/>
      <c r="H53" s="30">
        <v>10</v>
      </c>
    </row>
    <row r="54" spans="1:8" ht="13.5" customHeight="1">
      <c r="A54" s="181">
        <v>52</v>
      </c>
      <c r="B54" s="170">
        <v>0.48958333333333331</v>
      </c>
      <c r="C54" s="171">
        <v>0.50347222222222221</v>
      </c>
      <c r="D54" s="177">
        <v>0.54652777777777739</v>
      </c>
      <c r="E54" s="171">
        <v>0.58333333333333326</v>
      </c>
      <c r="F54" s="13" t="s">
        <v>114</v>
      </c>
      <c r="G54" s="30"/>
      <c r="H54" s="30">
        <v>3</v>
      </c>
    </row>
    <row r="55" spans="1:8" ht="13.5" customHeight="1">
      <c r="A55" s="181">
        <v>53</v>
      </c>
      <c r="B55" s="170">
        <v>0.48958333333333331</v>
      </c>
      <c r="C55" s="171">
        <v>0.50347222222222221</v>
      </c>
      <c r="D55" s="177">
        <v>0.55138888888888848</v>
      </c>
      <c r="E55" s="171">
        <v>0.58333333333333326</v>
      </c>
      <c r="F55" s="13" t="s">
        <v>61</v>
      </c>
      <c r="G55" s="30"/>
      <c r="H55" s="30">
        <v>3</v>
      </c>
    </row>
    <row r="56" spans="1:8" ht="13.5" customHeight="1">
      <c r="A56" s="181">
        <v>54</v>
      </c>
      <c r="B56" s="170">
        <v>0.5</v>
      </c>
      <c r="C56" s="171">
        <v>0.51388888888888884</v>
      </c>
      <c r="D56" s="177">
        <v>0.55208333333333293</v>
      </c>
      <c r="E56" s="171">
        <v>0.59375</v>
      </c>
      <c r="F56" s="13" t="s">
        <v>27</v>
      </c>
      <c r="G56" s="30"/>
      <c r="H56" s="30">
        <v>1</v>
      </c>
    </row>
    <row r="57" spans="1:8" ht="13.5" customHeight="1">
      <c r="A57" s="181">
        <v>55</v>
      </c>
      <c r="B57" s="170">
        <v>0.5</v>
      </c>
      <c r="C57" s="171">
        <v>0.51388888888888884</v>
      </c>
      <c r="D57" s="177">
        <v>0.55277777777777737</v>
      </c>
      <c r="E57" s="171">
        <v>0.59375</v>
      </c>
      <c r="F57" s="13" t="s">
        <v>100</v>
      </c>
      <c r="G57" s="30"/>
      <c r="H57" s="30">
        <v>7</v>
      </c>
    </row>
    <row r="58" spans="1:8" ht="13.5" customHeight="1">
      <c r="A58" s="182" t="s">
        <v>16</v>
      </c>
      <c r="B58" s="172"/>
      <c r="C58" s="172"/>
      <c r="D58" s="177">
        <v>0.55277777777777737</v>
      </c>
      <c r="E58" s="172"/>
      <c r="F58" s="82"/>
      <c r="G58" s="85"/>
      <c r="H58" s="85"/>
    </row>
    <row r="59" spans="1:8" ht="13.5" customHeight="1">
      <c r="A59" s="181">
        <v>56</v>
      </c>
      <c r="B59" s="170">
        <v>0.53125</v>
      </c>
      <c r="C59" s="171">
        <v>0.54513888888888884</v>
      </c>
      <c r="D59" s="177">
        <v>0.58402777777777737</v>
      </c>
      <c r="E59" s="171">
        <v>0.625</v>
      </c>
      <c r="F59" s="13" t="s">
        <v>79</v>
      </c>
      <c r="G59" s="30"/>
      <c r="H59" s="30">
        <v>5</v>
      </c>
    </row>
    <row r="60" spans="1:8" ht="13.5" customHeight="1">
      <c r="A60" s="181">
        <v>57</v>
      </c>
      <c r="B60" s="170">
        <v>0.53125</v>
      </c>
      <c r="C60" s="171">
        <v>0.54513888888888884</v>
      </c>
      <c r="D60" s="177">
        <v>0.58888888888888846</v>
      </c>
      <c r="E60" s="171">
        <v>0.625</v>
      </c>
      <c r="F60" s="13" t="s">
        <v>399</v>
      </c>
      <c r="G60" s="30"/>
      <c r="H60" s="30">
        <v>41</v>
      </c>
    </row>
    <row r="61" spans="1:8" ht="13.5" customHeight="1">
      <c r="A61" s="181">
        <v>58</v>
      </c>
      <c r="B61" s="170">
        <v>0.54166666666666663</v>
      </c>
      <c r="C61" s="171">
        <v>0.55555555555555547</v>
      </c>
      <c r="D61" s="177">
        <v>0.59861111111111065</v>
      </c>
      <c r="E61" s="171">
        <v>0.63541666666666663</v>
      </c>
      <c r="F61" s="13" t="s">
        <v>48</v>
      </c>
      <c r="G61" s="30"/>
      <c r="H61" s="30">
        <v>8</v>
      </c>
    </row>
    <row r="62" spans="1:8" ht="13.5" customHeight="1">
      <c r="A62" s="181">
        <v>59</v>
      </c>
      <c r="B62" s="170">
        <v>0.54166666666666663</v>
      </c>
      <c r="C62" s="171">
        <v>0.55555555555555547</v>
      </c>
      <c r="D62" s="177">
        <v>0.60208333333333286</v>
      </c>
      <c r="E62" s="171">
        <v>0.63541666666666663</v>
      </c>
      <c r="F62" s="13" t="s">
        <v>300</v>
      </c>
      <c r="G62" s="30"/>
      <c r="H62" s="30">
        <v>51</v>
      </c>
    </row>
    <row r="63" spans="1:8" ht="13.5" customHeight="1">
      <c r="A63" s="181">
        <v>60</v>
      </c>
      <c r="B63" s="170">
        <v>0.5625</v>
      </c>
      <c r="C63" s="171">
        <v>0.57638888888888884</v>
      </c>
      <c r="D63" s="177">
        <v>0.62083333333333279</v>
      </c>
      <c r="E63" s="171">
        <v>0.65625</v>
      </c>
      <c r="F63" s="13" t="s">
        <v>28</v>
      </c>
      <c r="G63" s="30"/>
      <c r="H63" s="30">
        <v>26</v>
      </c>
    </row>
    <row r="64" spans="1:8" ht="13.5" customHeight="1">
      <c r="A64" s="181">
        <v>61</v>
      </c>
      <c r="B64" s="170">
        <v>0.57291666666666663</v>
      </c>
      <c r="C64" s="171">
        <v>0.58680555555555547</v>
      </c>
      <c r="D64" s="177">
        <v>0.62708333333333277</v>
      </c>
      <c r="E64" s="171">
        <v>0.66666666666666663</v>
      </c>
      <c r="F64" s="13" t="s">
        <v>50</v>
      </c>
      <c r="G64" s="30"/>
      <c r="H64" s="30">
        <v>25</v>
      </c>
    </row>
    <row r="65" spans="1:8" ht="13.5" customHeight="1">
      <c r="A65" s="181">
        <v>62</v>
      </c>
      <c r="B65" s="170">
        <v>0.57291666666666663</v>
      </c>
      <c r="C65" s="171">
        <v>0.58680555555555547</v>
      </c>
      <c r="D65" s="177">
        <v>0.63472222222222163</v>
      </c>
      <c r="E65" s="171">
        <v>0.66666666666666663</v>
      </c>
      <c r="F65" s="13" t="s">
        <v>63</v>
      </c>
      <c r="G65" s="30" t="s">
        <v>77</v>
      </c>
      <c r="H65" s="30">
        <v>1</v>
      </c>
    </row>
    <row r="66" spans="1:8" ht="13.5" customHeight="1">
      <c r="A66" s="181">
        <v>63</v>
      </c>
      <c r="B66" s="170">
        <v>0.58333333333333326</v>
      </c>
      <c r="C66" s="171">
        <v>0.5972222222222221</v>
      </c>
      <c r="D66" s="177">
        <v>0.63819444444444384</v>
      </c>
      <c r="E66" s="171">
        <v>0.67708333333333326</v>
      </c>
      <c r="F66" s="13" t="s">
        <v>10</v>
      </c>
      <c r="G66" s="31"/>
      <c r="H66" s="30">
        <v>6</v>
      </c>
    </row>
    <row r="67" spans="1:8" ht="13.5" customHeight="1">
      <c r="A67" s="181">
        <v>64</v>
      </c>
      <c r="B67" s="170">
        <v>0.58333333333333326</v>
      </c>
      <c r="C67" s="171">
        <v>0.5972222222222221</v>
      </c>
      <c r="D67" s="177">
        <v>0.63958333333333273</v>
      </c>
      <c r="E67" s="171">
        <v>0.67708333333333326</v>
      </c>
      <c r="F67" s="13" t="s">
        <v>33</v>
      </c>
      <c r="G67" s="31"/>
      <c r="H67" s="30">
        <v>0</v>
      </c>
    </row>
    <row r="68" spans="1:8" ht="13.5" customHeight="1">
      <c r="A68" s="181">
        <v>65</v>
      </c>
      <c r="B68" s="170">
        <v>0.58333333333333326</v>
      </c>
      <c r="C68" s="171">
        <v>0.5972222222222221</v>
      </c>
      <c r="D68" s="177">
        <v>0.63958333333333273</v>
      </c>
      <c r="E68" s="171">
        <v>0.67708333333333326</v>
      </c>
      <c r="F68" s="13" t="s">
        <v>72</v>
      </c>
      <c r="G68" s="31"/>
      <c r="H68" s="30">
        <v>0</v>
      </c>
    </row>
    <row r="69" spans="1:8" ht="13.5" customHeight="1">
      <c r="A69" s="181">
        <v>66</v>
      </c>
      <c r="B69" s="170">
        <v>0.58333333333333326</v>
      </c>
      <c r="C69" s="171">
        <v>0.5972222222222221</v>
      </c>
      <c r="D69" s="177">
        <v>0.63958333333333273</v>
      </c>
      <c r="E69" s="171">
        <v>0.67708333333333326</v>
      </c>
      <c r="F69" s="13" t="s">
        <v>73</v>
      </c>
      <c r="G69" s="31"/>
      <c r="H69" s="30">
        <v>0</v>
      </c>
    </row>
    <row r="70" spans="1:8" ht="13.5" customHeight="1">
      <c r="A70" s="181">
        <v>67</v>
      </c>
      <c r="B70" s="170">
        <v>0.58333333333333326</v>
      </c>
      <c r="C70" s="171">
        <v>0.5972222222222221</v>
      </c>
      <c r="D70" s="177">
        <v>0.63958333333333273</v>
      </c>
      <c r="E70" s="171">
        <v>0.67708333333333326</v>
      </c>
      <c r="F70" s="13" t="s">
        <v>49</v>
      </c>
      <c r="G70" s="30" t="s">
        <v>77</v>
      </c>
      <c r="H70" s="30">
        <v>0</v>
      </c>
    </row>
    <row r="71" spans="1:8" ht="13.5" customHeight="1">
      <c r="A71" s="181">
        <v>68</v>
      </c>
      <c r="B71" s="170">
        <v>0.58333333333333326</v>
      </c>
      <c r="C71" s="171">
        <v>0.5972222222222221</v>
      </c>
      <c r="D71" s="177">
        <v>0.63958333333333273</v>
      </c>
      <c r="E71" s="171">
        <v>0.67708333333333326</v>
      </c>
      <c r="F71" s="13" t="s">
        <v>104</v>
      </c>
      <c r="G71" s="31"/>
      <c r="H71" s="30">
        <v>8</v>
      </c>
    </row>
    <row r="72" spans="1:8" ht="13.5" customHeight="1">
      <c r="A72" s="181">
        <v>69</v>
      </c>
      <c r="B72" s="170">
        <v>0.58333333333333326</v>
      </c>
      <c r="C72" s="171">
        <v>0.5972222222222221</v>
      </c>
      <c r="D72" s="177">
        <v>0.64305555555555494</v>
      </c>
      <c r="E72" s="171">
        <v>0.67708333333333326</v>
      </c>
      <c r="F72" s="13" t="s">
        <v>34</v>
      </c>
      <c r="G72" s="31"/>
      <c r="H72" s="30">
        <v>3</v>
      </c>
    </row>
    <row r="73" spans="1:8" ht="13.5" customHeight="1">
      <c r="A73" s="181">
        <v>70</v>
      </c>
      <c r="B73" s="170">
        <v>0.58333333333333326</v>
      </c>
      <c r="C73" s="171">
        <v>0.5972222222222221</v>
      </c>
      <c r="D73" s="177">
        <v>0.64374999999999938</v>
      </c>
      <c r="E73" s="171">
        <v>0.67708333333333326</v>
      </c>
      <c r="F73" s="13" t="s">
        <v>35</v>
      </c>
      <c r="G73" s="30" t="s">
        <v>77</v>
      </c>
      <c r="H73" s="30">
        <v>4</v>
      </c>
    </row>
    <row r="74" spans="1:8" ht="13.5" customHeight="1">
      <c r="A74" s="181">
        <v>71</v>
      </c>
      <c r="B74" s="170">
        <v>0.58333333333333326</v>
      </c>
      <c r="C74" s="171">
        <v>0.5972222222222221</v>
      </c>
      <c r="D74" s="177">
        <v>0.64513888888888826</v>
      </c>
      <c r="E74" s="171">
        <v>0.67708333333333326</v>
      </c>
      <c r="F74" s="13" t="s">
        <v>36</v>
      </c>
      <c r="G74" s="31"/>
      <c r="H74" s="30">
        <v>6</v>
      </c>
    </row>
    <row r="75" spans="1:8" ht="13.5" customHeight="1">
      <c r="A75" s="181">
        <v>72</v>
      </c>
      <c r="B75" s="170">
        <v>0.59375</v>
      </c>
      <c r="C75" s="171">
        <v>0.60763888888888884</v>
      </c>
      <c r="D75" s="177">
        <v>0.65624999999999933</v>
      </c>
      <c r="E75" s="171">
        <v>0.6875</v>
      </c>
      <c r="F75" s="13" t="s">
        <v>38</v>
      </c>
      <c r="G75" s="31"/>
      <c r="H75" s="30">
        <v>15</v>
      </c>
    </row>
    <row r="76" spans="1:8" ht="13.5" customHeight="1">
      <c r="A76" s="181">
        <v>73</v>
      </c>
      <c r="B76" s="170">
        <v>0.60416666666666663</v>
      </c>
      <c r="C76" s="171">
        <v>0.61805555555555547</v>
      </c>
      <c r="D76" s="177">
        <v>0.65972222222222154</v>
      </c>
      <c r="E76" s="171">
        <v>0.69791666666666663</v>
      </c>
      <c r="F76" s="13" t="s">
        <v>51</v>
      </c>
      <c r="G76" s="39"/>
      <c r="H76" s="179">
        <v>5</v>
      </c>
    </row>
  </sheetData>
  <conditionalFormatting sqref="F59:F76 F42:F47 F2:F40">
    <cfRule type="expression" dxfId="130" priority="66" stopIfTrue="1">
      <formula>$H2=0</formula>
    </cfRule>
  </conditionalFormatting>
  <conditionalFormatting sqref="F49:F57">
    <cfRule type="expression" dxfId="129" priority="65" stopIfTrue="1">
      <formula>$H48=0</formula>
    </cfRule>
  </conditionalFormatting>
  <conditionalFormatting sqref="F60:F62">
    <cfRule type="expression" dxfId="128" priority="59" stopIfTrue="1">
      <formula>$H60=0</formula>
    </cfRule>
  </conditionalFormatting>
  <conditionalFormatting sqref="F63">
    <cfRule type="expression" dxfId="127" priority="58" stopIfTrue="1">
      <formula>$H63=0</formula>
    </cfRule>
  </conditionalFormatting>
  <conditionalFormatting sqref="F64:F69">
    <cfRule type="expression" dxfId="126" priority="3" stopIfTrue="1">
      <formula>$H63=0</formula>
    </cfRule>
  </conditionalFormatting>
  <conditionalFormatting sqref="F59">
    <cfRule type="expression" dxfId="125" priority="2" stopIfTrue="1">
      <formula>$H59=0</formula>
    </cfRule>
  </conditionalFormatting>
  <conditionalFormatting sqref="F48">
    <cfRule type="expression" dxfId="124" priority="1" stopIfTrue="1">
      <formula>$H48=0</formula>
    </cfRule>
  </conditionalFormatting>
  <conditionalFormatting sqref="A72:A76">
    <cfRule type="expression" dxfId="123" priority="70" stopIfTrue="1">
      <formula>$A72:$A110&lt;&gt;#REF!</formula>
    </cfRule>
  </conditionalFormatting>
  <conditionalFormatting sqref="A54 A70:A76">
    <cfRule type="expression" dxfId="122" priority="71" stopIfTrue="1">
      <formula>$A54:$A93&lt;&gt;#REF!</formula>
    </cfRule>
  </conditionalFormatting>
  <conditionalFormatting sqref="A54 A43:A50">
    <cfRule type="expression" dxfId="121" priority="74" stopIfTrue="1">
      <formula>#REF!&lt;&gt;$A43:$A85</formula>
    </cfRule>
  </conditionalFormatting>
  <conditionalFormatting sqref="A63">
    <cfRule type="expression" dxfId="120" priority="76" stopIfTrue="1">
      <formula>$A61:$A99&lt;&gt;#REF!</formula>
    </cfRule>
  </conditionalFormatting>
  <conditionalFormatting sqref="A59:A76">
    <cfRule type="expression" dxfId="119" priority="77" stopIfTrue="1">
      <formula>$A60:$A98&lt;&gt;#REF!</formula>
    </cfRule>
  </conditionalFormatting>
  <conditionalFormatting sqref="A62 A51:A52">
    <cfRule type="expression" dxfId="118" priority="78" stopIfTrue="1">
      <formula>$A51:$A92&lt;&gt;#REF!</formula>
    </cfRule>
  </conditionalFormatting>
  <conditionalFormatting sqref="A58">
    <cfRule type="expression" dxfId="117" priority="80" stopIfTrue="1">
      <formula>#REF!&lt;&gt;$A58:$A101</formula>
    </cfRule>
  </conditionalFormatting>
  <conditionalFormatting sqref="A25 A4:A6 A9:A10 A32:A35">
    <cfRule type="expression" dxfId="116" priority="82" stopIfTrue="1">
      <formula>$A4:$A55&lt;&gt;#REF!</formula>
    </cfRule>
  </conditionalFormatting>
  <conditionalFormatting sqref="A29 A11:A14 A16:A24 A37">
    <cfRule type="expression" dxfId="115" priority="86" stopIfTrue="1">
      <formula>$A11:$A65&lt;&gt;#REF!</formula>
    </cfRule>
  </conditionalFormatting>
  <conditionalFormatting sqref="A51:A52">
    <cfRule type="expression" dxfId="114" priority="93" stopIfTrue="1">
      <formula>#REF!&lt;&gt;$A51:$A95</formula>
    </cfRule>
  </conditionalFormatting>
  <conditionalFormatting sqref="A29 A20:A24 A11:A15">
    <cfRule type="expression" dxfId="113" priority="95" stopIfTrue="1">
      <formula>#REF!&lt;&gt;$A11:$A61</formula>
    </cfRule>
  </conditionalFormatting>
  <conditionalFormatting sqref="A15 A3:A10">
    <cfRule type="expression" dxfId="112" priority="97" stopIfTrue="1">
      <formula>$A3:$A58&lt;&gt;#REF!</formula>
    </cfRule>
  </conditionalFormatting>
  <conditionalFormatting sqref="A24 A16:A20 A29">
    <cfRule type="expression" dxfId="111" priority="100" stopIfTrue="1">
      <formula>$A16:$A64&lt;&gt;#REF!</formula>
    </cfRule>
  </conditionalFormatting>
  <conditionalFormatting sqref="A51:A52">
    <cfRule type="expression" dxfId="110" priority="105" stopIfTrue="1">
      <formula>$A51:$A99&lt;&gt;#REF!</formula>
    </cfRule>
  </conditionalFormatting>
  <conditionalFormatting sqref="A11 A35:A36 A22">
    <cfRule type="expression" dxfId="109" priority="113" stopIfTrue="1">
      <formula>$A11:$A61&lt;&gt;#REF!</formula>
    </cfRule>
  </conditionalFormatting>
  <conditionalFormatting sqref="A53">
    <cfRule type="expression" dxfId="108" priority="116" stopIfTrue="1">
      <formula>$A51:$A92&lt;&gt;#REF!</formula>
    </cfRule>
  </conditionalFormatting>
  <conditionalFormatting sqref="A53">
    <cfRule type="expression" dxfId="107" priority="117" stopIfTrue="1">
      <formula>#REF!&lt;&gt;$A51:$A94</formula>
    </cfRule>
  </conditionalFormatting>
  <conditionalFormatting sqref="A53">
    <cfRule type="expression" dxfId="106" priority="118" stopIfTrue="1">
      <formula>$A51:$A98&lt;&gt;#REF!</formula>
    </cfRule>
  </conditionalFormatting>
  <conditionalFormatting sqref="A37">
    <cfRule type="expression" dxfId="105" priority="119" stopIfTrue="1">
      <formula>#REF!&lt;&gt;$A37:$A93</formula>
    </cfRule>
  </conditionalFormatting>
  <conditionalFormatting sqref="A37">
    <cfRule type="expression" dxfId="104" priority="120" stopIfTrue="1">
      <formula>$A37:$A97&lt;&gt;#REF!</formula>
    </cfRule>
  </conditionalFormatting>
  <conditionalFormatting sqref="A29">
    <cfRule type="expression" dxfId="103" priority="121" stopIfTrue="1">
      <formula>$A29:$A107&lt;&gt;#REF!</formula>
    </cfRule>
  </conditionalFormatting>
  <conditionalFormatting sqref="A25">
    <cfRule type="expression" dxfId="102" priority="122" stopIfTrue="1">
      <formula>$A25:$A82&lt;&gt;#REF!</formula>
    </cfRule>
  </conditionalFormatting>
  <conditionalFormatting sqref="A25">
    <cfRule type="expression" dxfId="101" priority="123" stopIfTrue="1">
      <formula>#REF!&lt;&gt;$A25:$A78</formula>
    </cfRule>
  </conditionalFormatting>
  <conditionalFormatting sqref="A42">
    <cfRule type="expression" dxfId="100" priority="124" stopIfTrue="1">
      <formula>$A29:$A82&lt;&gt;#REF!</formula>
    </cfRule>
  </conditionalFormatting>
  <conditionalFormatting sqref="A42">
    <cfRule type="expression" dxfId="99" priority="125" stopIfTrue="1">
      <formula>#REF!&lt;&gt;$A29:$A78</formula>
    </cfRule>
  </conditionalFormatting>
  <conditionalFormatting sqref="A42">
    <cfRule type="expression" dxfId="98" priority="126" stopIfTrue="1">
      <formula>$A29:$A76&lt;&gt;#REF!</formula>
    </cfRule>
  </conditionalFormatting>
  <conditionalFormatting sqref="A29">
    <cfRule type="expression" dxfId="97" priority="127" stopIfTrue="1">
      <formula>$A29:$A106&lt;&gt;#REF!</formula>
    </cfRule>
  </conditionalFormatting>
  <conditionalFormatting sqref="A42">
    <cfRule type="expression" dxfId="96" priority="128" stopIfTrue="1">
      <formula>$A29:$A81&lt;&gt;#REF!</formula>
    </cfRule>
  </conditionalFormatting>
  <conditionalFormatting sqref="A42">
    <cfRule type="expression" dxfId="95" priority="129" stopIfTrue="1">
      <formula>#REF!&lt;&gt;$A29:$A77</formula>
    </cfRule>
  </conditionalFormatting>
  <conditionalFormatting sqref="A42">
    <cfRule type="expression" dxfId="94" priority="130" stopIfTrue="1">
      <formula>$A29:$A75&lt;&gt;#REF!</formula>
    </cfRule>
  </conditionalFormatting>
  <conditionalFormatting sqref="A42">
    <cfRule type="expression" dxfId="93" priority="131" stopIfTrue="1">
      <formula>$A29:$A106&lt;&gt;#REF!</formula>
    </cfRule>
  </conditionalFormatting>
  <conditionalFormatting sqref="A25">
    <cfRule type="expression" dxfId="92" priority="132" stopIfTrue="1">
      <formula>$A25:$A107&lt;&gt;#REF!</formula>
    </cfRule>
  </conditionalFormatting>
  <conditionalFormatting sqref="A70:A76">
    <cfRule type="expression" dxfId="91" priority="133" stopIfTrue="1">
      <formula>$A71:$A108&lt;&gt;#REF!</formula>
    </cfRule>
  </conditionalFormatting>
  <conditionalFormatting sqref="A55:A57 A43:A50 A59:A76">
    <cfRule type="expression" dxfId="90" priority="134" stopIfTrue="1">
      <formula>$A43:$A83&lt;&gt;#REF!</formula>
    </cfRule>
  </conditionalFormatting>
  <conditionalFormatting sqref="A54:A57 A43:A50 A59:A76">
    <cfRule type="expression" dxfId="89" priority="137" stopIfTrue="1">
      <formula>$A43:$A89&lt;&gt;#REF!</formula>
    </cfRule>
  </conditionalFormatting>
  <conditionalFormatting sqref="A59:A76 A42:A57">
    <cfRule type="expression" dxfId="88" priority="142" stopIfTrue="1">
      <formula>$A42:$A94&lt;&gt;#REF!</formula>
    </cfRule>
  </conditionalFormatting>
  <conditionalFormatting sqref="A68:A69">
    <cfRule type="expression" dxfId="87" priority="144" stopIfTrue="1">
      <formula>$A70:$A107&lt;&gt;#REF!</formula>
    </cfRule>
  </conditionalFormatting>
  <conditionalFormatting sqref="A21 A12:A15 A38:A40">
    <cfRule type="expression" dxfId="86" priority="165" stopIfTrue="1">
      <formula>$A12:$A61&lt;&gt;#REF!</formula>
    </cfRule>
  </conditionalFormatting>
  <conditionalFormatting sqref="A29:A31">
    <cfRule type="expression" dxfId="85" priority="225" stopIfTrue="1">
      <formula>$A29:$A75&lt;&gt;#REF!</formula>
    </cfRule>
  </conditionalFormatting>
  <conditionalFormatting sqref="A32:A35">
    <cfRule type="expression" dxfId="84" priority="226" stopIfTrue="1">
      <formula>$A32:$A77&lt;&gt;#REF!</formula>
    </cfRule>
  </conditionalFormatting>
  <conditionalFormatting sqref="A32:A35">
    <cfRule type="expression" dxfId="83" priority="227" stopIfTrue="1">
      <formula>#REF!&lt;&gt;$A32:$A79</formula>
    </cfRule>
  </conditionalFormatting>
  <conditionalFormatting sqref="A29:A31">
    <cfRule type="expression" dxfId="82" priority="228" stopIfTrue="1">
      <formula>#REF!&lt;&gt;$A29:$A77</formula>
    </cfRule>
  </conditionalFormatting>
  <conditionalFormatting sqref="A38:A40">
    <cfRule type="expression" dxfId="81" priority="229" stopIfTrue="1">
      <formula>$A38:$A81&lt;&gt;#REF!</formula>
    </cfRule>
  </conditionalFormatting>
  <conditionalFormatting sqref="A38:A40">
    <cfRule type="expression" dxfId="80" priority="230" stopIfTrue="1">
      <formula>#REF!&lt;&gt;$A38:$A83</formula>
    </cfRule>
  </conditionalFormatting>
  <conditionalFormatting sqref="A4:A10">
    <cfRule type="expression" dxfId="79" priority="231" stopIfTrue="1">
      <formula>#REF!&lt;&gt;$A4:$A55</formula>
    </cfRule>
  </conditionalFormatting>
  <conditionalFormatting sqref="A35:A36">
    <cfRule type="expression" dxfId="78" priority="232" stopIfTrue="1">
      <formula>$A35:$A79&lt;&gt;#REF!</formula>
    </cfRule>
  </conditionalFormatting>
  <conditionalFormatting sqref="A35:A36">
    <cfRule type="expression" dxfId="77" priority="233" stopIfTrue="1">
      <formula>#REF!&lt;&gt;$A35:$A81</formula>
    </cfRule>
  </conditionalFormatting>
  <conditionalFormatting sqref="A29:A31 A2:A16">
    <cfRule type="expression" dxfId="76" priority="234" stopIfTrue="1">
      <formula>$A2:$A54&lt;&gt;#REF!</formula>
    </cfRule>
  </conditionalFormatting>
  <conditionalFormatting sqref="A26:A29">
    <cfRule type="expression" dxfId="75" priority="236" stopIfTrue="1">
      <formula>$A26:$A73&lt;&gt;#REF!</formula>
    </cfRule>
  </conditionalFormatting>
  <conditionalFormatting sqref="A26:A29 A16:A19">
    <cfRule type="expression" dxfId="74" priority="237" stopIfTrue="1">
      <formula>#REF!&lt;&gt;$A16:$A65</formula>
    </cfRule>
  </conditionalFormatting>
  <conditionalFormatting sqref="A17:A40">
    <cfRule type="expression" dxfId="73" priority="239" stopIfTrue="1">
      <formula>$A17:$A70&lt;&gt;#REF!</formula>
    </cfRule>
  </conditionalFormatting>
  <conditionalFormatting sqref="A23:A24">
    <cfRule type="expression" dxfId="72" priority="240" stopIfTrue="1">
      <formula>$A23:$A102&lt;&gt;#REF!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Q93"/>
  <sheetViews>
    <sheetView workbookViewId="0">
      <selection activeCell="P104" sqref="P104"/>
    </sheetView>
  </sheetViews>
  <sheetFormatPr defaultRowHeight="12.75"/>
  <cols>
    <col min="1" max="2" width="9.140625" style="78"/>
    <col min="3" max="3" width="18" style="78" customWidth="1"/>
    <col min="6" max="6" width="21.7109375" bestFit="1" customWidth="1"/>
  </cols>
  <sheetData>
    <row r="1" spans="1:17">
      <c r="C1" s="97" t="s">
        <v>206</v>
      </c>
      <c r="D1" s="73" t="s">
        <v>207</v>
      </c>
      <c r="E1" s="73" t="s">
        <v>208</v>
      </c>
    </row>
    <row r="2" spans="1:17">
      <c r="A2" s="78">
        <v>0.35416666666666669</v>
      </c>
      <c r="B2" s="78">
        <v>0.38194444444444448</v>
      </c>
      <c r="C2" s="78">
        <f>INT(B2*96)/96</f>
        <v>0.375</v>
      </c>
      <c r="D2">
        <v>5</v>
      </c>
      <c r="E2">
        <v>5</v>
      </c>
      <c r="F2" t="s">
        <v>17</v>
      </c>
      <c r="G2" t="s">
        <v>77</v>
      </c>
      <c r="H2">
        <v>5</v>
      </c>
      <c r="I2">
        <v>1.6666666666666667</v>
      </c>
      <c r="J2" t="s">
        <v>88</v>
      </c>
      <c r="K2" t="s">
        <v>5</v>
      </c>
      <c r="M2" t="s">
        <v>7</v>
      </c>
      <c r="O2">
        <v>5</v>
      </c>
      <c r="P2">
        <v>5</v>
      </c>
      <c r="Q2">
        <v>5</v>
      </c>
    </row>
    <row r="3" spans="1:17">
      <c r="A3" s="78">
        <v>0.35416666666666669</v>
      </c>
      <c r="B3" s="78">
        <v>0.38194444444444448</v>
      </c>
      <c r="C3" s="78">
        <f t="shared" ref="C3:C65" si="0">INT(B3*96)/96</f>
        <v>0.375</v>
      </c>
      <c r="D3">
        <v>6</v>
      </c>
      <c r="E3">
        <v>6</v>
      </c>
      <c r="F3" t="s">
        <v>18</v>
      </c>
      <c r="G3" t="s">
        <v>77</v>
      </c>
      <c r="H3">
        <v>6</v>
      </c>
      <c r="I3">
        <v>2</v>
      </c>
      <c r="J3" t="s">
        <v>88</v>
      </c>
      <c r="K3" t="s">
        <v>5</v>
      </c>
      <c r="M3" t="s">
        <v>7</v>
      </c>
      <c r="N3" t="s">
        <v>116</v>
      </c>
      <c r="O3">
        <v>11</v>
      </c>
      <c r="P3">
        <v>6</v>
      </c>
      <c r="Q3">
        <v>11</v>
      </c>
    </row>
    <row r="4" spans="1:17">
      <c r="A4" s="78">
        <v>0.35416666666666669</v>
      </c>
      <c r="B4" s="78">
        <v>0.38194444444444448</v>
      </c>
      <c r="C4" s="78">
        <f t="shared" si="0"/>
        <v>0.375</v>
      </c>
      <c r="D4">
        <v>12</v>
      </c>
      <c r="E4">
        <v>12</v>
      </c>
      <c r="F4" t="s">
        <v>19</v>
      </c>
      <c r="G4" t="s">
        <v>77</v>
      </c>
      <c r="H4">
        <v>12</v>
      </c>
      <c r="I4">
        <v>4</v>
      </c>
      <c r="J4" t="s">
        <v>88</v>
      </c>
      <c r="K4" t="s">
        <v>5</v>
      </c>
      <c r="M4" t="s">
        <v>7</v>
      </c>
      <c r="N4" t="s">
        <v>117</v>
      </c>
      <c r="O4">
        <v>23</v>
      </c>
      <c r="P4">
        <v>12</v>
      </c>
      <c r="Q4">
        <v>23</v>
      </c>
    </row>
    <row r="5" spans="1:17">
      <c r="A5" s="78">
        <v>0.35416666666666669</v>
      </c>
      <c r="B5" s="78">
        <v>0.38194444444444448</v>
      </c>
      <c r="C5" s="78">
        <f t="shared" si="0"/>
        <v>0.375</v>
      </c>
      <c r="D5">
        <v>12</v>
      </c>
      <c r="E5">
        <v>12</v>
      </c>
      <c r="F5" t="s">
        <v>20</v>
      </c>
      <c r="G5" t="s">
        <v>77</v>
      </c>
      <c r="H5">
        <v>12</v>
      </c>
      <c r="I5">
        <v>4</v>
      </c>
      <c r="J5" t="s">
        <v>88</v>
      </c>
      <c r="K5" t="s">
        <v>5</v>
      </c>
      <c r="M5" t="s">
        <v>7</v>
      </c>
      <c r="N5" t="s">
        <v>118</v>
      </c>
      <c r="O5">
        <v>35</v>
      </c>
      <c r="P5">
        <v>12</v>
      </c>
      <c r="Q5">
        <v>35</v>
      </c>
    </row>
    <row r="6" spans="1:17">
      <c r="A6" s="78">
        <v>0.35416666666666669</v>
      </c>
      <c r="B6" s="78">
        <v>0.38194444444444448</v>
      </c>
      <c r="C6" s="78">
        <f t="shared" si="0"/>
        <v>0.375</v>
      </c>
      <c r="D6">
        <v>1</v>
      </c>
      <c r="E6">
        <v>1</v>
      </c>
      <c r="F6" t="s">
        <v>39</v>
      </c>
      <c r="G6" t="s">
        <v>77</v>
      </c>
      <c r="H6">
        <v>1</v>
      </c>
      <c r="I6">
        <v>0.33333333333333331</v>
      </c>
      <c r="J6" t="s">
        <v>88</v>
      </c>
      <c r="K6" t="s">
        <v>6</v>
      </c>
      <c r="M6" t="s">
        <v>7</v>
      </c>
      <c r="O6">
        <v>36</v>
      </c>
      <c r="P6">
        <v>1</v>
      </c>
      <c r="Q6">
        <v>36</v>
      </c>
    </row>
    <row r="7" spans="1:17">
      <c r="A7" s="78">
        <v>0.35416666666666669</v>
      </c>
      <c r="B7" s="78">
        <v>0.38194444444444448</v>
      </c>
      <c r="C7" s="78">
        <f t="shared" si="0"/>
        <v>0.375</v>
      </c>
      <c r="D7">
        <v>3</v>
      </c>
      <c r="E7">
        <v>3</v>
      </c>
      <c r="F7" t="s">
        <v>40</v>
      </c>
      <c r="G7" t="s">
        <v>77</v>
      </c>
      <c r="H7">
        <v>3</v>
      </c>
      <c r="I7">
        <v>1</v>
      </c>
      <c r="J7" t="s">
        <v>88</v>
      </c>
      <c r="K7" t="s">
        <v>6</v>
      </c>
      <c r="M7" t="s">
        <v>7</v>
      </c>
      <c r="N7" t="s">
        <v>116</v>
      </c>
      <c r="O7">
        <v>39</v>
      </c>
      <c r="P7">
        <v>3</v>
      </c>
      <c r="Q7">
        <v>39</v>
      </c>
    </row>
    <row r="8" spans="1:17">
      <c r="A8" s="78">
        <v>0.35416666666666669</v>
      </c>
      <c r="B8" s="78">
        <v>0.38194444444444448</v>
      </c>
      <c r="C8" s="78">
        <f t="shared" si="0"/>
        <v>0.375</v>
      </c>
      <c r="D8">
        <v>1</v>
      </c>
      <c r="E8">
        <v>1</v>
      </c>
      <c r="F8" t="s">
        <v>41</v>
      </c>
      <c r="G8" t="s">
        <v>77</v>
      </c>
      <c r="H8">
        <v>1</v>
      </c>
      <c r="I8">
        <v>0.33333333333333331</v>
      </c>
      <c r="J8" t="s">
        <v>88</v>
      </c>
      <c r="K8" t="s">
        <v>6</v>
      </c>
      <c r="M8" t="s">
        <v>7</v>
      </c>
      <c r="N8" t="s">
        <v>117</v>
      </c>
      <c r="O8">
        <v>40</v>
      </c>
      <c r="P8">
        <v>1</v>
      </c>
      <c r="Q8">
        <v>40</v>
      </c>
    </row>
    <row r="9" spans="1:17">
      <c r="A9" s="78">
        <v>0.35416666666666669</v>
      </c>
      <c r="B9" s="78">
        <v>0.38194444444444448</v>
      </c>
      <c r="C9" s="78">
        <f t="shared" si="0"/>
        <v>0.375</v>
      </c>
      <c r="D9">
        <v>5</v>
      </c>
      <c r="E9">
        <v>5</v>
      </c>
      <c r="F9" t="s">
        <v>42</v>
      </c>
      <c r="G9" t="s">
        <v>77</v>
      </c>
      <c r="H9">
        <v>5</v>
      </c>
      <c r="I9">
        <v>1.6666666666666667</v>
      </c>
      <c r="J9" t="s">
        <v>88</v>
      </c>
      <c r="K9" t="s">
        <v>6</v>
      </c>
      <c r="M9" t="s">
        <v>7</v>
      </c>
      <c r="N9" t="s">
        <v>118</v>
      </c>
      <c r="O9">
        <v>45</v>
      </c>
      <c r="P9">
        <v>5</v>
      </c>
      <c r="Q9">
        <v>45</v>
      </c>
    </row>
    <row r="10" spans="1:17">
      <c r="A10" s="78">
        <v>0.35416666666666669</v>
      </c>
      <c r="B10" s="78">
        <v>0.38194444444444448</v>
      </c>
      <c r="C10" s="78">
        <f t="shared" si="0"/>
        <v>0.375</v>
      </c>
      <c r="E10">
        <v>0</v>
      </c>
      <c r="F10" t="s">
        <v>195</v>
      </c>
      <c r="I10">
        <v>0</v>
      </c>
      <c r="J10" t="s">
        <v>88</v>
      </c>
      <c r="K10" t="s">
        <v>6</v>
      </c>
      <c r="M10" t="s">
        <v>12</v>
      </c>
      <c r="O10">
        <v>45</v>
      </c>
      <c r="P10">
        <v>0</v>
      </c>
      <c r="Q10">
        <v>45</v>
      </c>
    </row>
    <row r="11" spans="1:17">
      <c r="A11" s="78">
        <v>0.35416666666666669</v>
      </c>
      <c r="B11" s="78">
        <v>0.38194444444444448</v>
      </c>
      <c r="C11" s="78">
        <f t="shared" si="0"/>
        <v>0.375</v>
      </c>
      <c r="D11">
        <v>2</v>
      </c>
      <c r="E11">
        <v>2</v>
      </c>
      <c r="F11" t="s">
        <v>84</v>
      </c>
      <c r="H11">
        <v>2</v>
      </c>
      <c r="I11">
        <v>0.66666666666666663</v>
      </c>
      <c r="J11" t="s">
        <v>88</v>
      </c>
      <c r="K11" t="s">
        <v>5</v>
      </c>
      <c r="M11" t="s">
        <v>3</v>
      </c>
      <c r="N11" t="s">
        <v>119</v>
      </c>
      <c r="O11">
        <v>47</v>
      </c>
      <c r="P11">
        <v>2</v>
      </c>
      <c r="Q11">
        <v>47</v>
      </c>
    </row>
    <row r="12" spans="1:17">
      <c r="A12" s="78">
        <v>0.35416666666666669</v>
      </c>
      <c r="B12" s="78">
        <v>0.38194444444444448</v>
      </c>
      <c r="C12" s="78">
        <f t="shared" si="0"/>
        <v>0.375</v>
      </c>
      <c r="D12">
        <v>1</v>
      </c>
      <c r="E12">
        <v>1</v>
      </c>
      <c r="F12" t="s">
        <v>85</v>
      </c>
      <c r="H12">
        <v>1</v>
      </c>
      <c r="I12">
        <v>0.33333333333333331</v>
      </c>
      <c r="J12" t="s">
        <v>88</v>
      </c>
      <c r="K12" t="s">
        <v>6</v>
      </c>
      <c r="M12" t="s">
        <v>3</v>
      </c>
      <c r="N12" t="s">
        <v>119</v>
      </c>
      <c r="O12">
        <v>48</v>
      </c>
      <c r="P12">
        <v>1</v>
      </c>
      <c r="Q12">
        <v>48</v>
      </c>
    </row>
    <row r="13" spans="1:17">
      <c r="A13" s="78">
        <v>0.375</v>
      </c>
      <c r="B13" s="78">
        <v>0.40277777777777779</v>
      </c>
      <c r="C13" s="78">
        <f t="shared" si="0"/>
        <v>0.39583333333333331</v>
      </c>
      <c r="D13">
        <v>4</v>
      </c>
      <c r="E13">
        <v>16</v>
      </c>
      <c r="F13" t="s">
        <v>43</v>
      </c>
      <c r="G13" t="s">
        <v>77</v>
      </c>
      <c r="H13">
        <v>4</v>
      </c>
      <c r="I13">
        <v>1.3333333333333333</v>
      </c>
      <c r="J13" t="s">
        <v>69</v>
      </c>
      <c r="K13" t="s">
        <v>6</v>
      </c>
      <c r="M13" t="s">
        <v>7</v>
      </c>
      <c r="O13">
        <v>52</v>
      </c>
      <c r="P13">
        <v>16</v>
      </c>
      <c r="Q13">
        <v>64</v>
      </c>
    </row>
    <row r="14" spans="1:17">
      <c r="A14" s="78">
        <v>0.375</v>
      </c>
      <c r="B14" s="78">
        <v>0.40277777777777779</v>
      </c>
      <c r="C14" s="78">
        <f t="shared" si="0"/>
        <v>0.39583333333333331</v>
      </c>
      <c r="D14">
        <v>5</v>
      </c>
      <c r="E14">
        <v>20</v>
      </c>
      <c r="F14" t="s">
        <v>107</v>
      </c>
      <c r="H14">
        <v>5</v>
      </c>
      <c r="I14">
        <v>1.6666666666666667</v>
      </c>
      <c r="J14" t="s">
        <v>69</v>
      </c>
      <c r="K14" t="s">
        <v>5</v>
      </c>
      <c r="M14" t="s">
        <v>12</v>
      </c>
      <c r="O14">
        <v>57</v>
      </c>
      <c r="P14">
        <v>20</v>
      </c>
      <c r="Q14">
        <v>84</v>
      </c>
    </row>
    <row r="15" spans="1:17">
      <c r="A15" s="78">
        <v>0.375</v>
      </c>
      <c r="B15" s="78">
        <v>0.40277777777777779</v>
      </c>
      <c r="C15" s="78">
        <f t="shared" si="0"/>
        <v>0.39583333333333331</v>
      </c>
      <c r="E15">
        <v>0</v>
      </c>
      <c r="F15" t="s">
        <v>198</v>
      </c>
      <c r="I15">
        <v>0</v>
      </c>
      <c r="J15" t="s">
        <v>69</v>
      </c>
      <c r="K15" t="s">
        <v>5</v>
      </c>
      <c r="M15" t="s">
        <v>189</v>
      </c>
      <c r="O15">
        <v>57</v>
      </c>
      <c r="P15">
        <v>0</v>
      </c>
      <c r="Q15">
        <v>84</v>
      </c>
    </row>
    <row r="16" spans="1:17">
      <c r="A16" s="78">
        <v>0.375</v>
      </c>
      <c r="B16" s="78">
        <v>0.40277777777777779</v>
      </c>
      <c r="C16" s="78">
        <f t="shared" si="0"/>
        <v>0.39583333333333331</v>
      </c>
      <c r="D16">
        <v>8</v>
      </c>
      <c r="E16">
        <v>32</v>
      </c>
      <c r="F16" t="s">
        <v>95</v>
      </c>
      <c r="H16">
        <v>8</v>
      </c>
      <c r="I16">
        <v>2.6666666666666665</v>
      </c>
      <c r="J16" t="s">
        <v>69</v>
      </c>
      <c r="K16" t="s">
        <v>6</v>
      </c>
      <c r="M16" t="s">
        <v>12</v>
      </c>
      <c r="O16">
        <v>65</v>
      </c>
      <c r="P16">
        <v>32</v>
      </c>
      <c r="Q16">
        <v>116</v>
      </c>
    </row>
    <row r="17" spans="1:17">
      <c r="A17" s="78">
        <v>0.375</v>
      </c>
      <c r="B17" s="78">
        <v>0.40277777777777779</v>
      </c>
      <c r="C17" s="78">
        <f t="shared" si="0"/>
        <v>0.39583333333333331</v>
      </c>
      <c r="D17">
        <v>17</v>
      </c>
      <c r="E17">
        <v>34</v>
      </c>
      <c r="F17" t="s">
        <v>37</v>
      </c>
      <c r="G17" t="s">
        <v>77</v>
      </c>
      <c r="H17">
        <v>17</v>
      </c>
      <c r="I17">
        <v>5.666666666666667</v>
      </c>
      <c r="J17" t="s">
        <v>89</v>
      </c>
      <c r="K17" t="s">
        <v>5</v>
      </c>
      <c r="M17" t="s">
        <v>7</v>
      </c>
      <c r="O17">
        <v>82</v>
      </c>
      <c r="P17">
        <v>34</v>
      </c>
      <c r="Q17">
        <v>150</v>
      </c>
    </row>
    <row r="18" spans="1:17">
      <c r="A18" s="78">
        <v>0.3888888888888889</v>
      </c>
      <c r="B18" s="78">
        <v>0.41666666666666669</v>
      </c>
      <c r="C18" s="78">
        <f t="shared" si="0"/>
        <v>0.41666666666666669</v>
      </c>
      <c r="D18">
        <v>2</v>
      </c>
      <c r="E18">
        <v>18</v>
      </c>
      <c r="F18" t="s">
        <v>54</v>
      </c>
      <c r="G18" t="s">
        <v>77</v>
      </c>
      <c r="H18">
        <v>2</v>
      </c>
      <c r="I18">
        <v>0.66666666666666663</v>
      </c>
      <c r="J18" t="s">
        <v>90</v>
      </c>
      <c r="K18" t="s">
        <v>5</v>
      </c>
      <c r="M18" t="s">
        <v>7</v>
      </c>
      <c r="O18">
        <v>84</v>
      </c>
      <c r="P18">
        <v>18</v>
      </c>
      <c r="Q18">
        <v>168</v>
      </c>
    </row>
    <row r="19" spans="1:17">
      <c r="A19" s="78">
        <v>0.3888888888888889</v>
      </c>
      <c r="B19" s="78">
        <v>0.41666666666666669</v>
      </c>
      <c r="C19" s="78">
        <f t="shared" si="0"/>
        <v>0.41666666666666669</v>
      </c>
      <c r="D19">
        <v>5</v>
      </c>
      <c r="E19">
        <v>45</v>
      </c>
      <c r="F19" t="s">
        <v>55</v>
      </c>
      <c r="G19" t="s">
        <v>77</v>
      </c>
      <c r="H19">
        <v>5</v>
      </c>
      <c r="I19">
        <v>1.6666666666666667</v>
      </c>
      <c r="J19" t="s">
        <v>90</v>
      </c>
      <c r="K19" t="s">
        <v>6</v>
      </c>
      <c r="M19" t="s">
        <v>7</v>
      </c>
      <c r="O19">
        <v>89</v>
      </c>
      <c r="P19">
        <v>45</v>
      </c>
      <c r="Q19">
        <v>213</v>
      </c>
    </row>
    <row r="20" spans="1:17">
      <c r="A20" s="78">
        <v>0.3888888888888889</v>
      </c>
      <c r="B20" s="78">
        <v>0.41666666666666669</v>
      </c>
      <c r="C20" s="78">
        <f t="shared" si="0"/>
        <v>0.41666666666666669</v>
      </c>
      <c r="D20">
        <v>5</v>
      </c>
      <c r="E20">
        <v>45</v>
      </c>
      <c r="F20" t="s">
        <v>30</v>
      </c>
      <c r="H20">
        <v>5</v>
      </c>
      <c r="I20">
        <v>1.6666666666666667</v>
      </c>
      <c r="J20" t="s">
        <v>90</v>
      </c>
      <c r="K20" t="s">
        <v>5</v>
      </c>
      <c r="M20" t="s">
        <v>2</v>
      </c>
      <c r="O20">
        <v>94</v>
      </c>
      <c r="P20">
        <v>45</v>
      </c>
      <c r="Q20">
        <v>258</v>
      </c>
    </row>
    <row r="21" spans="1:17">
      <c r="A21" s="78">
        <v>0.3888888888888889</v>
      </c>
      <c r="B21" s="78">
        <v>0.41666666666666669</v>
      </c>
      <c r="C21" s="78">
        <f t="shared" si="0"/>
        <v>0.41666666666666669</v>
      </c>
      <c r="D21">
        <v>9</v>
      </c>
      <c r="E21">
        <v>45</v>
      </c>
      <c r="F21" t="s">
        <v>21</v>
      </c>
      <c r="H21">
        <v>9</v>
      </c>
      <c r="I21">
        <v>3</v>
      </c>
      <c r="J21" t="s">
        <v>91</v>
      </c>
      <c r="K21" t="s">
        <v>5</v>
      </c>
      <c r="M21" t="s">
        <v>2</v>
      </c>
      <c r="O21">
        <v>103</v>
      </c>
      <c r="P21">
        <v>45</v>
      </c>
      <c r="Q21">
        <v>303</v>
      </c>
    </row>
    <row r="22" spans="1:17">
      <c r="A22" s="78">
        <v>0.40277777777777779</v>
      </c>
      <c r="B22" s="78">
        <v>0.43055555555555558</v>
      </c>
      <c r="C22" s="78">
        <f t="shared" si="0"/>
        <v>0.42708333333333331</v>
      </c>
      <c r="D22">
        <v>42</v>
      </c>
      <c r="E22">
        <v>378</v>
      </c>
      <c r="F22" t="s">
        <v>86</v>
      </c>
      <c r="H22">
        <v>42</v>
      </c>
      <c r="I22">
        <v>14</v>
      </c>
      <c r="J22" t="s">
        <v>90</v>
      </c>
      <c r="K22" t="s">
        <v>5</v>
      </c>
      <c r="M22" t="s">
        <v>2</v>
      </c>
      <c r="N22" t="s">
        <v>120</v>
      </c>
      <c r="O22">
        <v>145</v>
      </c>
      <c r="P22">
        <v>378</v>
      </c>
      <c r="Q22">
        <v>681</v>
      </c>
    </row>
    <row r="23" spans="1:17">
      <c r="A23" s="78">
        <v>0.42708333333333337</v>
      </c>
      <c r="B23" s="78">
        <v>0.45486111111111116</v>
      </c>
      <c r="C23" s="78">
        <f t="shared" si="0"/>
        <v>0.44791666666666669</v>
      </c>
      <c r="D23">
        <v>35</v>
      </c>
      <c r="E23">
        <v>315</v>
      </c>
      <c r="F23" t="s">
        <v>71</v>
      </c>
      <c r="H23">
        <v>35</v>
      </c>
      <c r="I23">
        <v>11.666666666666666</v>
      </c>
      <c r="J23" t="s">
        <v>90</v>
      </c>
      <c r="K23" t="s">
        <v>6</v>
      </c>
      <c r="M23" t="s">
        <v>2</v>
      </c>
      <c r="N23" t="s">
        <v>120</v>
      </c>
      <c r="O23">
        <v>180</v>
      </c>
      <c r="P23">
        <v>315</v>
      </c>
      <c r="Q23">
        <v>996</v>
      </c>
    </row>
    <row r="24" spans="1:17">
      <c r="A24" s="78">
        <v>0.43055555555555558</v>
      </c>
      <c r="B24" s="78">
        <v>0.45833333333333337</v>
      </c>
      <c r="C24" s="78">
        <f t="shared" si="0"/>
        <v>0.45833333333333331</v>
      </c>
      <c r="D24">
        <v>21</v>
      </c>
      <c r="E24">
        <v>42</v>
      </c>
      <c r="F24" t="s">
        <v>102</v>
      </c>
      <c r="H24">
        <v>21</v>
      </c>
      <c r="I24">
        <v>7</v>
      </c>
      <c r="J24" t="s">
        <v>70</v>
      </c>
      <c r="K24" t="s">
        <v>6</v>
      </c>
      <c r="M24" t="s">
        <v>12</v>
      </c>
      <c r="O24">
        <v>201</v>
      </c>
      <c r="P24">
        <v>42</v>
      </c>
      <c r="Q24">
        <v>1038</v>
      </c>
    </row>
    <row r="25" spans="1:17">
      <c r="A25" s="78">
        <v>0.4375</v>
      </c>
      <c r="B25" s="78">
        <v>0.46527777777777779</v>
      </c>
      <c r="C25" s="78">
        <f t="shared" si="0"/>
        <v>0.45833333333333331</v>
      </c>
      <c r="D25">
        <v>2</v>
      </c>
      <c r="E25">
        <v>4</v>
      </c>
      <c r="F25" t="s">
        <v>58</v>
      </c>
      <c r="H25">
        <v>2</v>
      </c>
      <c r="I25">
        <v>0.66666666666666663</v>
      </c>
      <c r="J25" t="s">
        <v>70</v>
      </c>
      <c r="K25" t="s">
        <v>6</v>
      </c>
      <c r="M25" t="s">
        <v>13</v>
      </c>
      <c r="O25">
        <v>203</v>
      </c>
      <c r="P25">
        <v>4</v>
      </c>
      <c r="Q25">
        <v>1042</v>
      </c>
    </row>
    <row r="26" spans="1:17">
      <c r="A26" s="78">
        <v>0.4375</v>
      </c>
      <c r="B26" s="78">
        <v>0.46527777777777779</v>
      </c>
      <c r="C26" s="78">
        <f t="shared" si="0"/>
        <v>0.45833333333333331</v>
      </c>
      <c r="D26">
        <v>1</v>
      </c>
      <c r="E26">
        <v>2</v>
      </c>
      <c r="F26" t="s">
        <v>45</v>
      </c>
      <c r="H26">
        <v>1</v>
      </c>
      <c r="I26">
        <v>0.33333333333333331</v>
      </c>
      <c r="J26" t="s">
        <v>70</v>
      </c>
      <c r="K26" t="s">
        <v>6</v>
      </c>
      <c r="M26" t="s">
        <v>3</v>
      </c>
      <c r="O26">
        <v>204</v>
      </c>
      <c r="P26">
        <v>2</v>
      </c>
      <c r="Q26">
        <v>1044</v>
      </c>
    </row>
    <row r="27" spans="1:17">
      <c r="A27" s="78">
        <v>0.4375</v>
      </c>
      <c r="B27" s="78">
        <v>0.46527777777777779</v>
      </c>
      <c r="C27" s="78">
        <f t="shared" si="0"/>
        <v>0.45833333333333331</v>
      </c>
      <c r="D27">
        <v>4</v>
      </c>
      <c r="E27">
        <v>8</v>
      </c>
      <c r="F27" t="s">
        <v>46</v>
      </c>
      <c r="G27" t="s">
        <v>77</v>
      </c>
      <c r="H27">
        <v>4</v>
      </c>
      <c r="I27">
        <v>1.3333333333333333</v>
      </c>
      <c r="J27" t="s">
        <v>70</v>
      </c>
      <c r="K27" t="s">
        <v>6</v>
      </c>
      <c r="M27" t="s">
        <v>7</v>
      </c>
      <c r="O27">
        <v>208</v>
      </c>
      <c r="P27">
        <v>8</v>
      </c>
      <c r="Q27">
        <v>1052</v>
      </c>
    </row>
    <row r="28" spans="1:17">
      <c r="A28" s="78">
        <v>0.4375</v>
      </c>
      <c r="B28" s="78">
        <v>0.46527777777777779</v>
      </c>
      <c r="C28" s="78">
        <f t="shared" si="0"/>
        <v>0.45833333333333331</v>
      </c>
      <c r="E28">
        <v>0</v>
      </c>
      <c r="F28" t="s">
        <v>197</v>
      </c>
      <c r="I28">
        <v>0</v>
      </c>
      <c r="J28" t="s">
        <v>70</v>
      </c>
      <c r="K28" t="s">
        <v>5</v>
      </c>
      <c r="M28" t="s">
        <v>12</v>
      </c>
      <c r="O28">
        <v>208</v>
      </c>
      <c r="P28">
        <v>0</v>
      </c>
      <c r="Q28">
        <v>1052</v>
      </c>
    </row>
    <row r="29" spans="1:17">
      <c r="A29" s="78">
        <v>0.4375</v>
      </c>
      <c r="B29" s="78">
        <v>0.46527777777777779</v>
      </c>
      <c r="C29" s="78">
        <f t="shared" si="0"/>
        <v>0.45833333333333331</v>
      </c>
      <c r="E29">
        <v>0</v>
      </c>
      <c r="F29" t="s">
        <v>203</v>
      </c>
      <c r="I29">
        <v>0</v>
      </c>
      <c r="J29" t="s">
        <v>70</v>
      </c>
      <c r="K29" t="s">
        <v>6</v>
      </c>
      <c r="L29" t="s">
        <v>68</v>
      </c>
      <c r="M29" t="s">
        <v>12</v>
      </c>
      <c r="O29">
        <v>208</v>
      </c>
      <c r="P29">
        <v>0</v>
      </c>
      <c r="Q29">
        <v>1052</v>
      </c>
    </row>
    <row r="30" spans="1:17">
      <c r="A30" s="78">
        <v>0.4375</v>
      </c>
      <c r="B30" s="78">
        <v>0.46527777777777779</v>
      </c>
      <c r="C30" s="78">
        <f t="shared" si="0"/>
        <v>0.45833333333333331</v>
      </c>
      <c r="E30">
        <v>0</v>
      </c>
      <c r="F30" t="s">
        <v>193</v>
      </c>
      <c r="I30">
        <v>0</v>
      </c>
      <c r="J30" t="s">
        <v>70</v>
      </c>
      <c r="K30" t="s">
        <v>6</v>
      </c>
      <c r="M30" t="s">
        <v>189</v>
      </c>
      <c r="O30">
        <v>208</v>
      </c>
      <c r="P30">
        <v>0</v>
      </c>
      <c r="Q30">
        <v>1052</v>
      </c>
    </row>
    <row r="31" spans="1:17">
      <c r="A31" s="78">
        <v>0.4513888888888889</v>
      </c>
      <c r="B31" s="78">
        <v>0.47916666666666669</v>
      </c>
      <c r="C31" s="78">
        <f t="shared" si="0"/>
        <v>0.47916666666666669</v>
      </c>
      <c r="D31">
        <v>45</v>
      </c>
      <c r="E31">
        <v>225</v>
      </c>
      <c r="F31" t="s">
        <v>22</v>
      </c>
      <c r="H31">
        <v>45</v>
      </c>
      <c r="I31">
        <v>15</v>
      </c>
      <c r="J31" t="s">
        <v>91</v>
      </c>
      <c r="K31" t="s">
        <v>5</v>
      </c>
      <c r="M31" t="s">
        <v>12</v>
      </c>
      <c r="O31">
        <v>253</v>
      </c>
      <c r="P31">
        <v>225</v>
      </c>
      <c r="Q31">
        <v>1277</v>
      </c>
    </row>
    <row r="32" spans="1:17">
      <c r="A32" s="78">
        <v>0.45833333333333331</v>
      </c>
      <c r="B32" s="78">
        <v>0.4861111111111111</v>
      </c>
      <c r="C32" s="78">
        <f t="shared" si="0"/>
        <v>0.47916666666666669</v>
      </c>
      <c r="D32">
        <v>7</v>
      </c>
      <c r="E32">
        <v>35</v>
      </c>
      <c r="F32" t="s">
        <v>190</v>
      </c>
      <c r="H32">
        <v>7</v>
      </c>
      <c r="I32">
        <v>2.3333333333333335</v>
      </c>
      <c r="J32" t="s">
        <v>91</v>
      </c>
      <c r="K32" t="s">
        <v>5</v>
      </c>
      <c r="M32" t="s">
        <v>189</v>
      </c>
      <c r="O32">
        <v>260</v>
      </c>
      <c r="P32">
        <v>35</v>
      </c>
      <c r="Q32">
        <v>1312</v>
      </c>
    </row>
    <row r="33" spans="1:17">
      <c r="A33" s="78">
        <v>0.47222222222222221</v>
      </c>
      <c r="B33" s="78">
        <v>0.5</v>
      </c>
      <c r="C33" s="78">
        <f t="shared" si="0"/>
        <v>0.5</v>
      </c>
      <c r="D33">
        <v>4</v>
      </c>
      <c r="E33">
        <v>4</v>
      </c>
      <c r="F33" t="s">
        <v>23</v>
      </c>
      <c r="H33">
        <v>4</v>
      </c>
      <c r="I33">
        <v>1.3333333333333333</v>
      </c>
      <c r="J33" t="s">
        <v>88</v>
      </c>
      <c r="K33" t="s">
        <v>5</v>
      </c>
      <c r="M33" t="s">
        <v>3</v>
      </c>
      <c r="O33">
        <v>264</v>
      </c>
      <c r="P33">
        <v>4</v>
      </c>
      <c r="Q33">
        <v>1316</v>
      </c>
    </row>
    <row r="34" spans="1:17">
      <c r="A34" s="78">
        <v>0.47222222222222221</v>
      </c>
      <c r="B34" s="78">
        <v>0.5</v>
      </c>
      <c r="C34" s="78">
        <f t="shared" si="0"/>
        <v>0.5</v>
      </c>
      <c r="D34">
        <v>3</v>
      </c>
      <c r="E34">
        <v>3</v>
      </c>
      <c r="F34" t="s">
        <v>24</v>
      </c>
      <c r="H34">
        <v>3</v>
      </c>
      <c r="I34">
        <v>1</v>
      </c>
      <c r="J34" t="s">
        <v>88</v>
      </c>
      <c r="K34" t="s">
        <v>5</v>
      </c>
      <c r="L34" t="s">
        <v>68</v>
      </c>
      <c r="M34" t="s">
        <v>3</v>
      </c>
      <c r="O34">
        <v>267</v>
      </c>
      <c r="P34">
        <v>3</v>
      </c>
      <c r="Q34">
        <v>1319</v>
      </c>
    </row>
    <row r="35" spans="1:17">
      <c r="A35" s="78">
        <v>0.47222222222222221</v>
      </c>
      <c r="B35" s="78">
        <v>0.5</v>
      </c>
      <c r="C35" s="78">
        <f t="shared" si="0"/>
        <v>0.5</v>
      </c>
      <c r="D35">
        <v>2</v>
      </c>
      <c r="E35">
        <v>2</v>
      </c>
      <c r="F35" t="s">
        <v>25</v>
      </c>
      <c r="H35">
        <v>2</v>
      </c>
      <c r="I35">
        <v>0.66666666666666663</v>
      </c>
      <c r="J35" t="s">
        <v>88</v>
      </c>
      <c r="K35" t="s">
        <v>5</v>
      </c>
      <c r="M35" t="s">
        <v>13</v>
      </c>
      <c r="O35">
        <v>269</v>
      </c>
      <c r="P35">
        <v>2</v>
      </c>
      <c r="Q35">
        <v>1321</v>
      </c>
    </row>
    <row r="36" spans="1:17">
      <c r="A36" s="78">
        <v>0.47222222222222221</v>
      </c>
      <c r="B36" s="78">
        <v>0.5</v>
      </c>
      <c r="C36" s="78">
        <f t="shared" si="0"/>
        <v>0.5</v>
      </c>
      <c r="E36">
        <v>0</v>
      </c>
      <c r="F36" t="s">
        <v>201</v>
      </c>
      <c r="I36">
        <v>0</v>
      </c>
      <c r="J36" t="s">
        <v>88</v>
      </c>
      <c r="K36" t="s">
        <v>5</v>
      </c>
      <c r="L36" t="s">
        <v>68</v>
      </c>
      <c r="M36" t="s">
        <v>12</v>
      </c>
      <c r="O36">
        <v>269</v>
      </c>
      <c r="P36">
        <v>0</v>
      </c>
      <c r="Q36">
        <v>1321</v>
      </c>
    </row>
    <row r="37" spans="1:17">
      <c r="A37" s="78">
        <v>0.47222222222222221</v>
      </c>
      <c r="B37" s="78">
        <v>0.5</v>
      </c>
      <c r="C37" s="78">
        <f t="shared" si="0"/>
        <v>0.5</v>
      </c>
      <c r="D37">
        <v>3</v>
      </c>
      <c r="E37">
        <v>3</v>
      </c>
      <c r="F37" t="s">
        <v>26</v>
      </c>
      <c r="H37">
        <v>3</v>
      </c>
      <c r="I37">
        <v>1</v>
      </c>
      <c r="J37" t="s">
        <v>88</v>
      </c>
      <c r="K37" t="s">
        <v>5</v>
      </c>
      <c r="M37" t="s">
        <v>2</v>
      </c>
      <c r="O37">
        <v>272</v>
      </c>
      <c r="P37">
        <v>3</v>
      </c>
      <c r="Q37">
        <v>1324</v>
      </c>
    </row>
    <row r="38" spans="1:17">
      <c r="A38" s="78">
        <v>0.47222222222222221</v>
      </c>
      <c r="B38" s="78">
        <v>0.5</v>
      </c>
      <c r="C38" s="78">
        <f t="shared" si="0"/>
        <v>0.5</v>
      </c>
      <c r="D38">
        <v>3</v>
      </c>
      <c r="E38">
        <v>3</v>
      </c>
      <c r="F38" t="s">
        <v>59</v>
      </c>
      <c r="H38">
        <v>3</v>
      </c>
      <c r="I38">
        <v>1</v>
      </c>
      <c r="J38" t="s">
        <v>88</v>
      </c>
      <c r="K38" t="s">
        <v>6</v>
      </c>
      <c r="L38" t="s">
        <v>68</v>
      </c>
      <c r="M38" t="s">
        <v>3</v>
      </c>
      <c r="O38">
        <v>275</v>
      </c>
      <c r="P38">
        <v>3</v>
      </c>
      <c r="Q38">
        <v>1327</v>
      </c>
    </row>
    <row r="39" spans="1:17">
      <c r="A39" s="78">
        <v>0.4861111111111111</v>
      </c>
      <c r="B39" s="78">
        <v>0.51388888888888884</v>
      </c>
      <c r="C39" s="78">
        <f t="shared" si="0"/>
        <v>0.51041666666666663</v>
      </c>
      <c r="D39">
        <v>6</v>
      </c>
      <c r="E39">
        <v>30</v>
      </c>
      <c r="F39" t="s">
        <v>44</v>
      </c>
      <c r="H39">
        <v>6</v>
      </c>
      <c r="I39">
        <v>2</v>
      </c>
      <c r="J39" t="s">
        <v>91</v>
      </c>
      <c r="K39" t="s">
        <v>6</v>
      </c>
      <c r="M39" t="s">
        <v>2</v>
      </c>
      <c r="O39">
        <v>281</v>
      </c>
      <c r="P39">
        <v>30</v>
      </c>
      <c r="Q39">
        <v>1357</v>
      </c>
    </row>
    <row r="40" spans="1:17">
      <c r="A40" s="78">
        <v>0.49652777777777779</v>
      </c>
      <c r="B40" s="78">
        <v>0.52430555555555558</v>
      </c>
      <c r="C40" s="78">
        <f t="shared" si="0"/>
        <v>0.52083333333333337</v>
      </c>
      <c r="D40">
        <v>34</v>
      </c>
      <c r="E40">
        <v>170</v>
      </c>
      <c r="F40" t="s">
        <v>56</v>
      </c>
      <c r="H40">
        <v>34</v>
      </c>
      <c r="I40">
        <v>11.333333333333334</v>
      </c>
      <c r="J40" t="s">
        <v>91</v>
      </c>
      <c r="K40" t="s">
        <v>6</v>
      </c>
      <c r="M40" t="s">
        <v>12</v>
      </c>
      <c r="O40">
        <v>315</v>
      </c>
      <c r="P40">
        <v>170</v>
      </c>
      <c r="Q40">
        <v>1527</v>
      </c>
    </row>
    <row r="41" spans="1:17">
      <c r="A41" s="78">
        <v>0.5</v>
      </c>
      <c r="B41" s="78">
        <v>0.52777777777777779</v>
      </c>
      <c r="C41" s="78">
        <f t="shared" si="0"/>
        <v>0.52083333333333337</v>
      </c>
      <c r="D41">
        <v>4</v>
      </c>
      <c r="E41">
        <v>20</v>
      </c>
      <c r="F41" t="s">
        <v>192</v>
      </c>
      <c r="H41">
        <v>4</v>
      </c>
      <c r="I41">
        <v>1.3333333333333333</v>
      </c>
      <c r="J41" t="s">
        <v>91</v>
      </c>
      <c r="K41" t="s">
        <v>6</v>
      </c>
      <c r="M41" t="s">
        <v>12</v>
      </c>
      <c r="O41">
        <v>319</v>
      </c>
      <c r="P41">
        <v>20</v>
      </c>
      <c r="Q41">
        <v>1547</v>
      </c>
    </row>
    <row r="42" spans="1:17">
      <c r="A42" s="78">
        <v>0.50347222222222221</v>
      </c>
      <c r="B42" s="78">
        <v>0.53125</v>
      </c>
      <c r="C42" s="78">
        <f t="shared" si="0"/>
        <v>0.53125</v>
      </c>
      <c r="D42">
        <v>11</v>
      </c>
      <c r="E42">
        <v>55</v>
      </c>
      <c r="F42" t="s">
        <v>53</v>
      </c>
      <c r="G42" t="s">
        <v>77</v>
      </c>
      <c r="H42">
        <v>11</v>
      </c>
      <c r="I42">
        <v>3.6666666666666665</v>
      </c>
      <c r="J42" t="s">
        <v>91</v>
      </c>
      <c r="K42" t="s">
        <v>6</v>
      </c>
      <c r="M42" t="s">
        <v>7</v>
      </c>
      <c r="O42">
        <v>330</v>
      </c>
      <c r="P42">
        <v>55</v>
      </c>
      <c r="Q42">
        <v>1602</v>
      </c>
    </row>
    <row r="43" spans="1:17">
      <c r="A43" s="78">
        <v>0.51041666666666663</v>
      </c>
      <c r="B43" s="78">
        <v>0.53819444444444442</v>
      </c>
      <c r="C43" s="78">
        <f t="shared" si="0"/>
        <v>0.53125</v>
      </c>
      <c r="D43">
        <v>6</v>
      </c>
      <c r="E43">
        <v>24</v>
      </c>
      <c r="F43" t="s">
        <v>32</v>
      </c>
      <c r="G43" t="s">
        <v>77</v>
      </c>
      <c r="H43">
        <v>6</v>
      </c>
      <c r="I43">
        <v>2</v>
      </c>
      <c r="J43" t="s">
        <v>69</v>
      </c>
      <c r="K43" t="s">
        <v>5</v>
      </c>
      <c r="M43" t="s">
        <v>7</v>
      </c>
      <c r="O43">
        <v>336</v>
      </c>
      <c r="P43">
        <v>24</v>
      </c>
      <c r="Q43">
        <v>1626</v>
      </c>
    </row>
    <row r="44" spans="1:17">
      <c r="A44" s="78">
        <v>0.51736111111111105</v>
      </c>
      <c r="B44" s="78">
        <v>0.54513888888888884</v>
      </c>
      <c r="C44" s="78">
        <f t="shared" si="0"/>
        <v>0.54166666666666663</v>
      </c>
      <c r="D44">
        <v>14</v>
      </c>
      <c r="E44">
        <v>126</v>
      </c>
      <c r="F44" t="s">
        <v>29</v>
      </c>
      <c r="H44">
        <v>14</v>
      </c>
      <c r="I44">
        <v>4.666666666666667</v>
      </c>
      <c r="J44" t="s">
        <v>90</v>
      </c>
      <c r="K44" t="s">
        <v>5</v>
      </c>
      <c r="M44" t="s">
        <v>13</v>
      </c>
      <c r="O44">
        <v>350</v>
      </c>
      <c r="P44">
        <v>126</v>
      </c>
      <c r="Q44">
        <v>1752</v>
      </c>
    </row>
    <row r="45" spans="1:17">
      <c r="A45" s="78">
        <v>0.51736111111111105</v>
      </c>
      <c r="B45" s="78">
        <v>0.54513888888888884</v>
      </c>
      <c r="C45" s="78">
        <f t="shared" si="0"/>
        <v>0.54166666666666663</v>
      </c>
      <c r="D45">
        <v>9</v>
      </c>
      <c r="E45">
        <v>81</v>
      </c>
      <c r="F45" t="s">
        <v>62</v>
      </c>
      <c r="H45">
        <v>9</v>
      </c>
      <c r="I45">
        <v>3</v>
      </c>
      <c r="J45" t="s">
        <v>90</v>
      </c>
      <c r="K45" t="s">
        <v>6</v>
      </c>
      <c r="M45" t="s">
        <v>13</v>
      </c>
      <c r="O45">
        <v>359</v>
      </c>
      <c r="P45">
        <v>81</v>
      </c>
      <c r="Q45">
        <v>1833</v>
      </c>
    </row>
    <row r="46" spans="1:17">
      <c r="A46" s="78">
        <v>0.51736111111111105</v>
      </c>
      <c r="B46" s="78">
        <v>0.54513888888888884</v>
      </c>
      <c r="C46" s="78">
        <f t="shared" si="0"/>
        <v>0.54166666666666663</v>
      </c>
      <c r="D46">
        <v>2</v>
      </c>
      <c r="E46">
        <v>18</v>
      </c>
      <c r="F46" t="s">
        <v>15</v>
      </c>
      <c r="G46" t="s">
        <v>77</v>
      </c>
      <c r="H46">
        <v>2</v>
      </c>
      <c r="I46">
        <v>0.66666666666666663</v>
      </c>
      <c r="J46" t="s">
        <v>90</v>
      </c>
      <c r="K46" t="s">
        <v>8</v>
      </c>
      <c r="M46" t="s">
        <v>3</v>
      </c>
      <c r="O46">
        <v>361</v>
      </c>
      <c r="P46">
        <v>18</v>
      </c>
      <c r="Q46">
        <v>1851</v>
      </c>
    </row>
    <row r="47" spans="1:17">
      <c r="A47" s="78">
        <v>0.52430555555555547</v>
      </c>
      <c r="B47" s="78">
        <v>0.55208333333333326</v>
      </c>
      <c r="C47" s="78">
        <f t="shared" si="0"/>
        <v>0.55208333333333337</v>
      </c>
      <c r="D47">
        <v>5</v>
      </c>
      <c r="E47">
        <v>25</v>
      </c>
      <c r="F47" t="s">
        <v>52</v>
      </c>
      <c r="G47" t="s">
        <v>77</v>
      </c>
      <c r="H47">
        <v>5</v>
      </c>
      <c r="I47">
        <v>1.6666666666666667</v>
      </c>
      <c r="J47" t="s">
        <v>91</v>
      </c>
      <c r="K47" t="s">
        <v>5</v>
      </c>
      <c r="M47" t="s">
        <v>7</v>
      </c>
      <c r="O47">
        <v>366</v>
      </c>
      <c r="P47">
        <v>25</v>
      </c>
      <c r="Q47">
        <v>1876</v>
      </c>
    </row>
    <row r="48" spans="1:17">
      <c r="A48" s="78">
        <v>0.52430555555555547</v>
      </c>
      <c r="B48" s="78">
        <v>0.55208333333333326</v>
      </c>
      <c r="C48" s="78">
        <f t="shared" si="0"/>
        <v>0.55208333333333337</v>
      </c>
      <c r="D48">
        <v>2</v>
      </c>
      <c r="E48">
        <v>4</v>
      </c>
      <c r="F48" t="s">
        <v>9</v>
      </c>
      <c r="G48" t="s">
        <v>77</v>
      </c>
      <c r="H48">
        <v>2</v>
      </c>
      <c r="I48">
        <v>0.66666666666666663</v>
      </c>
      <c r="J48" t="s">
        <v>70</v>
      </c>
      <c r="K48" t="s">
        <v>8</v>
      </c>
      <c r="M48" t="s">
        <v>3</v>
      </c>
      <c r="O48">
        <v>368</v>
      </c>
      <c r="P48">
        <v>4</v>
      </c>
      <c r="Q48">
        <v>1880</v>
      </c>
    </row>
    <row r="49" spans="1:17">
      <c r="A49" s="78">
        <v>0.52430555555555547</v>
      </c>
      <c r="B49" s="78">
        <v>0.55208333333333326</v>
      </c>
      <c r="C49" s="78">
        <f t="shared" si="0"/>
        <v>0.55208333333333337</v>
      </c>
      <c r="D49">
        <v>3</v>
      </c>
      <c r="E49">
        <v>3</v>
      </c>
      <c r="F49" t="s">
        <v>47</v>
      </c>
      <c r="H49">
        <v>3</v>
      </c>
      <c r="I49">
        <v>1</v>
      </c>
      <c r="J49" t="s">
        <v>88</v>
      </c>
      <c r="K49" t="s">
        <v>6</v>
      </c>
      <c r="M49" t="s">
        <v>3</v>
      </c>
      <c r="O49">
        <v>371</v>
      </c>
      <c r="P49">
        <v>3</v>
      </c>
      <c r="Q49">
        <v>1883</v>
      </c>
    </row>
    <row r="50" spans="1:17">
      <c r="A50" s="78">
        <v>0.52430555555555547</v>
      </c>
      <c r="B50" s="78">
        <v>0.55208333333333326</v>
      </c>
      <c r="C50" s="78">
        <f t="shared" si="0"/>
        <v>0.55208333333333337</v>
      </c>
      <c r="D50">
        <v>4</v>
      </c>
      <c r="E50">
        <v>4</v>
      </c>
      <c r="F50" t="s">
        <v>60</v>
      </c>
      <c r="H50">
        <v>4</v>
      </c>
      <c r="I50">
        <v>1.3333333333333333</v>
      </c>
      <c r="J50" t="s">
        <v>88</v>
      </c>
      <c r="K50" t="s">
        <v>6</v>
      </c>
      <c r="M50" t="s">
        <v>13</v>
      </c>
      <c r="O50">
        <v>375</v>
      </c>
      <c r="P50">
        <v>4</v>
      </c>
      <c r="Q50">
        <v>1887</v>
      </c>
    </row>
    <row r="51" spans="1:17">
      <c r="A51" s="78">
        <v>0.52430555555555547</v>
      </c>
      <c r="B51" s="78">
        <v>0.55208333333333326</v>
      </c>
      <c r="C51" s="78">
        <f t="shared" si="0"/>
        <v>0.55208333333333337</v>
      </c>
      <c r="E51">
        <v>0</v>
      </c>
      <c r="F51" t="s">
        <v>204</v>
      </c>
      <c r="I51">
        <v>0</v>
      </c>
      <c r="J51" t="s">
        <v>88</v>
      </c>
      <c r="K51" t="s">
        <v>6</v>
      </c>
      <c r="M51" t="s">
        <v>12</v>
      </c>
      <c r="O51">
        <v>375</v>
      </c>
      <c r="P51">
        <v>0</v>
      </c>
      <c r="Q51">
        <v>1887</v>
      </c>
    </row>
    <row r="52" spans="1:17">
      <c r="A52" s="78">
        <v>0.52430555555555547</v>
      </c>
      <c r="B52" s="78">
        <v>0.55208333333333326</v>
      </c>
      <c r="C52" s="78">
        <f t="shared" si="0"/>
        <v>0.55208333333333337</v>
      </c>
      <c r="D52">
        <v>10</v>
      </c>
      <c r="E52">
        <v>10</v>
      </c>
      <c r="F52" t="s">
        <v>114</v>
      </c>
      <c r="H52">
        <v>10</v>
      </c>
      <c r="I52">
        <v>3.3333333333333335</v>
      </c>
      <c r="J52" t="s">
        <v>88</v>
      </c>
      <c r="K52" t="s">
        <v>6</v>
      </c>
      <c r="L52" t="s">
        <v>68</v>
      </c>
      <c r="M52" t="s">
        <v>12</v>
      </c>
      <c r="O52">
        <v>385</v>
      </c>
      <c r="P52">
        <v>10</v>
      </c>
      <c r="Q52">
        <v>1897</v>
      </c>
    </row>
    <row r="53" spans="1:17">
      <c r="A53" s="78">
        <v>0.52430555555555547</v>
      </c>
      <c r="B53" s="78">
        <v>0.55208333333333326</v>
      </c>
      <c r="C53" s="78">
        <f t="shared" si="0"/>
        <v>0.55208333333333337</v>
      </c>
      <c r="D53">
        <v>6</v>
      </c>
      <c r="E53">
        <v>6</v>
      </c>
      <c r="F53" t="s">
        <v>61</v>
      </c>
      <c r="H53">
        <v>6</v>
      </c>
      <c r="I53">
        <v>2</v>
      </c>
      <c r="J53" t="s">
        <v>88</v>
      </c>
      <c r="K53" t="s">
        <v>6</v>
      </c>
      <c r="M53" t="s">
        <v>2</v>
      </c>
      <c r="O53">
        <v>391</v>
      </c>
      <c r="P53">
        <v>6</v>
      </c>
      <c r="Q53">
        <v>1903</v>
      </c>
    </row>
    <row r="54" spans="1:17">
      <c r="A54" s="78">
        <v>0.52430555555555547</v>
      </c>
      <c r="B54" s="78">
        <v>0.55208333333333326</v>
      </c>
      <c r="C54" s="78">
        <f t="shared" si="0"/>
        <v>0.55208333333333337</v>
      </c>
      <c r="D54">
        <v>4</v>
      </c>
      <c r="E54">
        <v>20</v>
      </c>
      <c r="F54" t="s">
        <v>27</v>
      </c>
      <c r="H54">
        <v>4</v>
      </c>
      <c r="I54">
        <v>1.3333333333333333</v>
      </c>
      <c r="J54" t="s">
        <v>91</v>
      </c>
      <c r="K54" t="s">
        <v>5</v>
      </c>
      <c r="L54" t="s">
        <v>68</v>
      </c>
      <c r="M54" t="s">
        <v>3</v>
      </c>
      <c r="O54">
        <v>395</v>
      </c>
      <c r="P54">
        <v>20</v>
      </c>
      <c r="Q54">
        <v>1923</v>
      </c>
    </row>
    <row r="55" spans="1:17">
      <c r="A55" s="78">
        <v>0.52430555555555547</v>
      </c>
      <c r="B55" s="78">
        <v>0.55208333333333326</v>
      </c>
      <c r="C55" s="78">
        <f t="shared" si="0"/>
        <v>0.55208333333333337</v>
      </c>
      <c r="D55">
        <v>8</v>
      </c>
      <c r="E55">
        <v>40</v>
      </c>
      <c r="F55" t="s">
        <v>100</v>
      </c>
      <c r="H55">
        <v>8</v>
      </c>
      <c r="I55">
        <v>2.6666666666666665</v>
      </c>
      <c r="J55" t="s">
        <v>91</v>
      </c>
      <c r="K55" t="s">
        <v>5</v>
      </c>
      <c r="L55" t="s">
        <v>68</v>
      </c>
      <c r="M55" t="s">
        <v>12</v>
      </c>
      <c r="O55">
        <v>403</v>
      </c>
      <c r="P55">
        <v>40</v>
      </c>
      <c r="Q55">
        <v>1963</v>
      </c>
    </row>
    <row r="56" spans="1:17">
      <c r="A56" s="78">
        <v>0.52430555555555547</v>
      </c>
      <c r="B56" s="78">
        <v>0.55208333333333326</v>
      </c>
      <c r="C56" s="78">
        <f t="shared" si="0"/>
        <v>0.55208333333333337</v>
      </c>
      <c r="D56">
        <v>6</v>
      </c>
      <c r="E56">
        <v>30</v>
      </c>
      <c r="F56" t="s">
        <v>79</v>
      </c>
      <c r="H56">
        <v>6</v>
      </c>
      <c r="I56">
        <v>2</v>
      </c>
      <c r="J56" t="s">
        <v>91</v>
      </c>
      <c r="K56" t="s">
        <v>6</v>
      </c>
      <c r="L56" t="s">
        <v>68</v>
      </c>
      <c r="M56" t="s">
        <v>12</v>
      </c>
      <c r="O56">
        <v>409</v>
      </c>
      <c r="P56">
        <v>30</v>
      </c>
      <c r="Q56">
        <v>1993</v>
      </c>
    </row>
    <row r="57" spans="1:17">
      <c r="A57" s="78">
        <v>0.5659722222222221</v>
      </c>
      <c r="B57" s="78">
        <v>0.59374999999999989</v>
      </c>
      <c r="C57" s="78">
        <f t="shared" si="0"/>
        <v>0.59375</v>
      </c>
      <c r="D57">
        <v>65</v>
      </c>
      <c r="E57">
        <v>585</v>
      </c>
      <c r="F57" t="s">
        <v>31</v>
      </c>
      <c r="H57">
        <v>65</v>
      </c>
      <c r="I57">
        <v>21.666666666666668</v>
      </c>
      <c r="J57" t="s">
        <v>90</v>
      </c>
      <c r="K57" t="s">
        <v>5</v>
      </c>
      <c r="M57" t="s">
        <v>12</v>
      </c>
      <c r="O57">
        <v>474</v>
      </c>
      <c r="P57">
        <v>585</v>
      </c>
      <c r="Q57">
        <v>2578</v>
      </c>
    </row>
    <row r="58" spans="1:17">
      <c r="A58" s="78">
        <v>0.5659722222222221</v>
      </c>
      <c r="B58" s="78">
        <v>0.59374999999999989</v>
      </c>
      <c r="C58" s="78">
        <f t="shared" si="0"/>
        <v>0.59375</v>
      </c>
      <c r="D58">
        <v>8</v>
      </c>
      <c r="E58">
        <v>72</v>
      </c>
      <c r="F58" t="s">
        <v>48</v>
      </c>
      <c r="H58">
        <v>8</v>
      </c>
      <c r="I58">
        <v>2.6666666666666665</v>
      </c>
      <c r="J58" t="s">
        <v>90</v>
      </c>
      <c r="K58" t="s">
        <v>6</v>
      </c>
      <c r="M58" t="s">
        <v>2</v>
      </c>
      <c r="O58">
        <v>482</v>
      </c>
      <c r="P58">
        <v>72</v>
      </c>
      <c r="Q58">
        <v>2650</v>
      </c>
    </row>
    <row r="59" spans="1:17">
      <c r="A59" s="78">
        <v>0.57986111111111094</v>
      </c>
      <c r="B59" s="78">
        <v>0.60763888888888873</v>
      </c>
      <c r="C59" s="78">
        <f t="shared" si="0"/>
        <v>0.60416666666666663</v>
      </c>
      <c r="D59">
        <v>43</v>
      </c>
      <c r="E59">
        <v>387</v>
      </c>
      <c r="F59" t="s">
        <v>57</v>
      </c>
      <c r="H59">
        <v>43</v>
      </c>
      <c r="I59">
        <v>14.333333333333334</v>
      </c>
      <c r="J59" t="s">
        <v>90</v>
      </c>
      <c r="K59" t="s">
        <v>6</v>
      </c>
      <c r="M59" t="s">
        <v>12</v>
      </c>
      <c r="O59">
        <v>525</v>
      </c>
      <c r="P59">
        <v>387</v>
      </c>
      <c r="Q59">
        <v>3037</v>
      </c>
    </row>
    <row r="60" spans="1:17">
      <c r="A60" s="78">
        <v>0.59722222222222199</v>
      </c>
      <c r="B60" s="78">
        <v>0.62499999999999978</v>
      </c>
      <c r="C60" s="78">
        <f t="shared" si="0"/>
        <v>0.625</v>
      </c>
      <c r="D60">
        <v>14</v>
      </c>
      <c r="E60">
        <v>70</v>
      </c>
      <c r="F60" t="s">
        <v>28</v>
      </c>
      <c r="H60">
        <v>14</v>
      </c>
      <c r="I60">
        <v>4.666666666666667</v>
      </c>
      <c r="J60" t="s">
        <v>91</v>
      </c>
      <c r="K60" t="s">
        <v>5</v>
      </c>
      <c r="M60" t="s">
        <v>3</v>
      </c>
      <c r="O60">
        <v>539</v>
      </c>
      <c r="P60">
        <v>70</v>
      </c>
      <c r="Q60">
        <v>3107</v>
      </c>
    </row>
    <row r="61" spans="1:17">
      <c r="A61" s="78">
        <v>0.61458333333333315</v>
      </c>
      <c r="B61" s="78">
        <v>0.64236111111111094</v>
      </c>
      <c r="C61" s="78">
        <f t="shared" si="0"/>
        <v>0.63541666666666663</v>
      </c>
      <c r="D61">
        <v>13</v>
      </c>
      <c r="E61">
        <v>65</v>
      </c>
      <c r="F61" t="s">
        <v>50</v>
      </c>
      <c r="H61">
        <v>13</v>
      </c>
      <c r="I61">
        <v>4.333333333333333</v>
      </c>
      <c r="J61" t="s">
        <v>91</v>
      </c>
      <c r="K61" t="s">
        <v>6</v>
      </c>
      <c r="M61" t="s">
        <v>3</v>
      </c>
      <c r="O61">
        <v>552</v>
      </c>
      <c r="P61">
        <v>65</v>
      </c>
      <c r="Q61">
        <v>3172</v>
      </c>
    </row>
    <row r="62" spans="1:17">
      <c r="A62" s="78">
        <v>0.61805555555555536</v>
      </c>
      <c r="B62" s="78">
        <v>0.64583333333333315</v>
      </c>
      <c r="C62" s="78">
        <f t="shared" si="0"/>
        <v>0.64583333333333337</v>
      </c>
      <c r="D62">
        <v>0</v>
      </c>
      <c r="E62">
        <v>0</v>
      </c>
      <c r="F62" t="s">
        <v>63</v>
      </c>
      <c r="H62">
        <v>0</v>
      </c>
      <c r="I62">
        <v>0</v>
      </c>
      <c r="J62" t="s">
        <v>91</v>
      </c>
      <c r="K62" t="s">
        <v>6</v>
      </c>
      <c r="L62" t="s">
        <v>68</v>
      </c>
      <c r="M62" t="s">
        <v>3</v>
      </c>
      <c r="O62">
        <v>552</v>
      </c>
      <c r="P62">
        <v>0</v>
      </c>
      <c r="Q62">
        <v>3172</v>
      </c>
    </row>
    <row r="63" spans="1:17">
      <c r="A63" s="78">
        <v>0.61805555555555536</v>
      </c>
      <c r="B63" s="78">
        <v>0.64583333333333315</v>
      </c>
      <c r="C63" s="78">
        <f t="shared" si="0"/>
        <v>0.64583333333333337</v>
      </c>
      <c r="D63">
        <v>2</v>
      </c>
      <c r="E63">
        <v>8</v>
      </c>
      <c r="F63" t="s">
        <v>10</v>
      </c>
      <c r="G63" t="s">
        <v>77</v>
      </c>
      <c r="H63">
        <v>2</v>
      </c>
      <c r="I63">
        <v>0.66666666666666663</v>
      </c>
      <c r="J63" t="s">
        <v>69</v>
      </c>
      <c r="K63" t="s">
        <v>8</v>
      </c>
      <c r="M63" t="s">
        <v>7</v>
      </c>
      <c r="O63">
        <v>554</v>
      </c>
      <c r="P63">
        <v>8</v>
      </c>
      <c r="Q63">
        <v>3180</v>
      </c>
    </row>
    <row r="64" spans="1:17">
      <c r="A64" s="78">
        <v>0.61805555555555536</v>
      </c>
      <c r="B64" s="78">
        <v>0.64583333333333315</v>
      </c>
      <c r="C64" s="78">
        <f t="shared" si="0"/>
        <v>0.64583333333333337</v>
      </c>
      <c r="D64">
        <v>0</v>
      </c>
      <c r="E64">
        <v>0</v>
      </c>
      <c r="F64" t="s">
        <v>33</v>
      </c>
      <c r="H64">
        <v>0</v>
      </c>
      <c r="I64">
        <v>0</v>
      </c>
      <c r="J64" t="s">
        <v>90</v>
      </c>
      <c r="K64" t="s">
        <v>5</v>
      </c>
      <c r="L64" t="s">
        <v>68</v>
      </c>
      <c r="M64" t="s">
        <v>3</v>
      </c>
      <c r="O64">
        <v>554</v>
      </c>
      <c r="P64">
        <v>0</v>
      </c>
      <c r="Q64">
        <v>3180</v>
      </c>
    </row>
    <row r="65" spans="1:17">
      <c r="A65" s="78">
        <v>0.61805555555555536</v>
      </c>
      <c r="B65" s="78">
        <v>0.64583333333333315</v>
      </c>
      <c r="C65" s="78">
        <f t="shared" si="0"/>
        <v>0.64583333333333337</v>
      </c>
      <c r="D65">
        <v>0</v>
      </c>
      <c r="E65">
        <v>0</v>
      </c>
      <c r="F65" t="s">
        <v>72</v>
      </c>
      <c r="H65">
        <v>0</v>
      </c>
      <c r="I65">
        <v>0</v>
      </c>
      <c r="J65" t="s">
        <v>90</v>
      </c>
      <c r="K65" t="s">
        <v>6</v>
      </c>
      <c r="L65" t="s">
        <v>68</v>
      </c>
      <c r="M65" t="s">
        <v>3</v>
      </c>
      <c r="O65">
        <v>554</v>
      </c>
      <c r="P65">
        <v>0</v>
      </c>
      <c r="Q65">
        <v>3180</v>
      </c>
    </row>
    <row r="66" spans="1:17">
      <c r="A66" s="78">
        <v>0.6319444444444442</v>
      </c>
      <c r="B66" s="78">
        <v>0.65972222222222199</v>
      </c>
      <c r="C66" s="78">
        <f t="shared" ref="C66:C73" si="1">INT(B66*96)/96</f>
        <v>0.65625</v>
      </c>
      <c r="D66">
        <v>2</v>
      </c>
      <c r="E66">
        <v>18</v>
      </c>
      <c r="F66" t="s">
        <v>73</v>
      </c>
      <c r="H66">
        <v>2</v>
      </c>
      <c r="I66">
        <v>0.66666666666666663</v>
      </c>
      <c r="J66" t="s">
        <v>90</v>
      </c>
      <c r="K66" t="s">
        <v>6</v>
      </c>
      <c r="L66" t="s">
        <v>68</v>
      </c>
      <c r="M66" t="s">
        <v>1</v>
      </c>
      <c r="O66">
        <v>556</v>
      </c>
      <c r="P66">
        <v>18</v>
      </c>
      <c r="Q66">
        <v>3198</v>
      </c>
    </row>
    <row r="67" spans="1:17">
      <c r="A67" s="78">
        <v>0.6319444444444442</v>
      </c>
      <c r="B67" s="78">
        <v>0.65972222222222199</v>
      </c>
      <c r="C67" s="78">
        <f t="shared" si="1"/>
        <v>0.65625</v>
      </c>
      <c r="D67">
        <v>1</v>
      </c>
      <c r="E67">
        <v>2</v>
      </c>
      <c r="F67" t="s">
        <v>49</v>
      </c>
      <c r="G67" t="s">
        <v>77</v>
      </c>
      <c r="H67">
        <v>1</v>
      </c>
      <c r="I67">
        <v>0.33333333333333331</v>
      </c>
      <c r="J67" t="s">
        <v>89</v>
      </c>
      <c r="K67" t="s">
        <v>6</v>
      </c>
      <c r="M67" t="s">
        <v>7</v>
      </c>
      <c r="O67">
        <v>557</v>
      </c>
      <c r="P67">
        <v>2</v>
      </c>
      <c r="Q67">
        <v>3200</v>
      </c>
    </row>
    <row r="68" spans="1:17">
      <c r="A68" s="78">
        <v>0.6319444444444442</v>
      </c>
      <c r="B68" s="78">
        <v>0.65972222222222199</v>
      </c>
      <c r="C68" s="78">
        <f t="shared" si="1"/>
        <v>0.65625</v>
      </c>
      <c r="D68">
        <v>4</v>
      </c>
      <c r="E68">
        <v>8</v>
      </c>
      <c r="F68" t="s">
        <v>104</v>
      </c>
      <c r="H68">
        <v>4</v>
      </c>
      <c r="I68">
        <v>1.3333333333333333</v>
      </c>
      <c r="J68" t="s">
        <v>89</v>
      </c>
      <c r="K68" t="s">
        <v>6</v>
      </c>
      <c r="M68" t="s">
        <v>12</v>
      </c>
      <c r="O68">
        <v>561</v>
      </c>
      <c r="P68">
        <v>8</v>
      </c>
      <c r="Q68">
        <v>3208</v>
      </c>
    </row>
    <row r="69" spans="1:17">
      <c r="A69" s="78">
        <v>0.6319444444444442</v>
      </c>
      <c r="B69" s="78">
        <v>0.65972222222222199</v>
      </c>
      <c r="C69" s="78">
        <f t="shared" si="1"/>
        <v>0.65625</v>
      </c>
      <c r="D69">
        <v>0</v>
      </c>
      <c r="E69">
        <v>0</v>
      </c>
      <c r="F69" t="s">
        <v>34</v>
      </c>
      <c r="H69">
        <v>0</v>
      </c>
      <c r="I69">
        <v>0</v>
      </c>
      <c r="J69" t="s">
        <v>70</v>
      </c>
      <c r="K69" t="s">
        <v>5</v>
      </c>
      <c r="M69" t="s">
        <v>3</v>
      </c>
      <c r="O69">
        <v>561</v>
      </c>
      <c r="P69">
        <v>0</v>
      </c>
      <c r="Q69">
        <v>3208</v>
      </c>
    </row>
    <row r="70" spans="1:17">
      <c r="A70" s="78">
        <v>0.6319444444444442</v>
      </c>
      <c r="B70" s="78">
        <v>0.65972222222222199</v>
      </c>
      <c r="C70" s="78">
        <f t="shared" si="1"/>
        <v>0.65625</v>
      </c>
      <c r="D70">
        <v>3</v>
      </c>
      <c r="E70">
        <v>6</v>
      </c>
      <c r="F70" t="s">
        <v>35</v>
      </c>
      <c r="G70" t="s">
        <v>77</v>
      </c>
      <c r="H70">
        <v>3</v>
      </c>
      <c r="I70">
        <v>1</v>
      </c>
      <c r="J70" t="s">
        <v>70</v>
      </c>
      <c r="K70" t="s">
        <v>5</v>
      </c>
      <c r="M70" t="s">
        <v>7</v>
      </c>
      <c r="O70">
        <v>564</v>
      </c>
      <c r="P70">
        <v>6</v>
      </c>
      <c r="Q70">
        <v>3214</v>
      </c>
    </row>
    <row r="71" spans="1:17">
      <c r="A71" s="78">
        <v>0.6319444444444442</v>
      </c>
      <c r="B71" s="78">
        <v>0.65972222222222199</v>
      </c>
      <c r="C71" s="78">
        <f t="shared" si="1"/>
        <v>0.65625</v>
      </c>
      <c r="D71">
        <v>7</v>
      </c>
      <c r="E71">
        <v>14</v>
      </c>
      <c r="F71" t="s">
        <v>36</v>
      </c>
      <c r="H71">
        <v>7</v>
      </c>
      <c r="I71">
        <v>2.3333333333333335</v>
      </c>
      <c r="J71" t="s">
        <v>70</v>
      </c>
      <c r="K71" t="s">
        <v>5</v>
      </c>
      <c r="M71" t="s">
        <v>13</v>
      </c>
      <c r="O71">
        <v>571</v>
      </c>
      <c r="P71">
        <v>14</v>
      </c>
      <c r="Q71">
        <v>3228</v>
      </c>
    </row>
    <row r="72" spans="1:17">
      <c r="A72" s="78">
        <v>0.64583333333333304</v>
      </c>
      <c r="B72" s="78">
        <v>0.67361111111111083</v>
      </c>
      <c r="C72" s="78">
        <f t="shared" si="1"/>
        <v>0.66666666666666663</v>
      </c>
      <c r="D72">
        <v>9</v>
      </c>
      <c r="E72">
        <v>81</v>
      </c>
      <c r="F72" t="s">
        <v>38</v>
      </c>
      <c r="H72">
        <v>9</v>
      </c>
      <c r="I72">
        <v>3</v>
      </c>
      <c r="J72" t="s">
        <v>90</v>
      </c>
      <c r="K72" t="s">
        <v>5</v>
      </c>
      <c r="M72" t="s">
        <v>3</v>
      </c>
      <c r="O72">
        <v>580</v>
      </c>
      <c r="P72">
        <v>81</v>
      </c>
      <c r="Q72">
        <v>3309</v>
      </c>
    </row>
    <row r="73" spans="1:17">
      <c r="A73" s="78">
        <v>0.64583333333333304</v>
      </c>
      <c r="B73" s="78">
        <v>0.67361111111111083</v>
      </c>
      <c r="C73" s="78">
        <f t="shared" si="1"/>
        <v>0.66666666666666663</v>
      </c>
      <c r="D73">
        <v>4</v>
      </c>
      <c r="E73">
        <v>36</v>
      </c>
      <c r="F73" t="s">
        <v>51</v>
      </c>
      <c r="H73">
        <v>4</v>
      </c>
      <c r="I73">
        <v>1.3333333333333333</v>
      </c>
      <c r="J73" t="s">
        <v>90</v>
      </c>
      <c r="K73" t="s">
        <v>6</v>
      </c>
      <c r="M73" t="s">
        <v>3</v>
      </c>
      <c r="O73">
        <v>584</v>
      </c>
      <c r="P73">
        <v>36</v>
      </c>
      <c r="Q73">
        <v>3345</v>
      </c>
    </row>
    <row r="77" spans="1:17">
      <c r="A77" s="78">
        <v>0.375</v>
      </c>
      <c r="B77" s="98">
        <f>SUMIFS(D2:D73,C2:C73,"&gt;="&amp;A77,C2:C73,"&lt;="&amp;A78)</f>
        <v>82</v>
      </c>
      <c r="C77" s="98">
        <f>SUMIFS(E2:E73,C2:C73,"&gt;="&amp;A77,C2:C73,"&lt;="&amp;A78)</f>
        <v>150</v>
      </c>
    </row>
    <row r="78" spans="1:17">
      <c r="A78" s="78">
        <f>A77+1/48</f>
        <v>0.39583333333333331</v>
      </c>
      <c r="B78" s="98">
        <f t="shared" ref="B78:B93" si="2">SUMIFS(D3:D74,C3:C74,"&gt;="&amp;A78,C3:C74,"&lt;="&amp;A79)</f>
        <v>55</v>
      </c>
      <c r="C78" s="98">
        <f t="shared" ref="C78:C93" si="3">SUMIFS(E3:E74,C3:C74,"&gt;="&amp;A78,C3:C74,"&lt;="&amp;A79)</f>
        <v>255</v>
      </c>
    </row>
    <row r="79" spans="1:17">
      <c r="A79" s="78">
        <f t="shared" ref="A79:A93" si="4">A78+1/48</f>
        <v>0.41666666666666663</v>
      </c>
      <c r="B79" s="98">
        <f t="shared" si="2"/>
        <v>63</v>
      </c>
      <c r="C79" s="98">
        <f t="shared" si="3"/>
        <v>531</v>
      </c>
    </row>
    <row r="80" spans="1:17">
      <c r="A80" s="78">
        <f t="shared" si="4"/>
        <v>0.43749999999999994</v>
      </c>
      <c r="B80" s="98">
        <f t="shared" si="2"/>
        <v>63</v>
      </c>
      <c r="C80" s="98">
        <f t="shared" si="3"/>
        <v>371</v>
      </c>
    </row>
    <row r="81" spans="1:3">
      <c r="A81" s="78">
        <f t="shared" si="4"/>
        <v>0.45833333333333326</v>
      </c>
      <c r="B81" s="98">
        <f t="shared" si="2"/>
        <v>80</v>
      </c>
      <c r="C81" s="98">
        <f t="shared" si="3"/>
        <v>316</v>
      </c>
    </row>
    <row r="82" spans="1:3">
      <c r="A82" s="78">
        <f t="shared" si="4"/>
        <v>0.47916666666666657</v>
      </c>
      <c r="B82" s="98">
        <f t="shared" si="2"/>
        <v>67</v>
      </c>
      <c r="C82" s="98">
        <f t="shared" si="3"/>
        <v>275</v>
      </c>
    </row>
    <row r="83" spans="1:3">
      <c r="A83" s="78">
        <f t="shared" si="4"/>
        <v>0.49999999999999989</v>
      </c>
      <c r="B83" s="98">
        <f t="shared" si="2"/>
        <v>59</v>
      </c>
      <c r="C83" s="98">
        <f t="shared" si="3"/>
        <v>235</v>
      </c>
    </row>
    <row r="84" spans="1:3">
      <c r="A84" s="78">
        <f t="shared" si="4"/>
        <v>0.52083333333333326</v>
      </c>
      <c r="B84" s="98">
        <f t="shared" si="2"/>
        <v>80</v>
      </c>
      <c r="C84" s="98">
        <f t="shared" si="3"/>
        <v>494</v>
      </c>
    </row>
    <row r="85" spans="1:3">
      <c r="A85" s="78">
        <f t="shared" si="4"/>
        <v>0.54166666666666663</v>
      </c>
      <c r="B85" s="98">
        <f t="shared" si="2"/>
        <v>73</v>
      </c>
      <c r="C85" s="98">
        <f t="shared" si="3"/>
        <v>367</v>
      </c>
    </row>
    <row r="86" spans="1:3">
      <c r="A86" s="78">
        <f t="shared" si="4"/>
        <v>0.5625</v>
      </c>
      <c r="B86" s="98">
        <f t="shared" si="2"/>
        <v>0</v>
      </c>
      <c r="C86" s="98">
        <f t="shared" si="3"/>
        <v>0</v>
      </c>
    </row>
    <row r="87" spans="1:3">
      <c r="A87" s="78">
        <f t="shared" si="4"/>
        <v>0.58333333333333337</v>
      </c>
      <c r="B87" s="98">
        <f t="shared" si="2"/>
        <v>116</v>
      </c>
      <c r="C87" s="98">
        <f t="shared" si="3"/>
        <v>1044</v>
      </c>
    </row>
    <row r="88" spans="1:3">
      <c r="A88" s="78">
        <f t="shared" si="4"/>
        <v>0.60416666666666674</v>
      </c>
      <c r="B88" s="98">
        <f t="shared" si="2"/>
        <v>57</v>
      </c>
      <c r="C88" s="98">
        <f t="shared" si="3"/>
        <v>457</v>
      </c>
    </row>
    <row r="89" spans="1:3">
      <c r="A89" s="78">
        <f t="shared" si="4"/>
        <v>0.62500000000000011</v>
      </c>
      <c r="B89" s="98">
        <f t="shared" si="2"/>
        <v>29</v>
      </c>
      <c r="C89" s="98">
        <f t="shared" si="3"/>
        <v>143</v>
      </c>
    </row>
    <row r="90" spans="1:3">
      <c r="A90" s="78">
        <f t="shared" si="4"/>
        <v>0.64583333333333348</v>
      </c>
      <c r="B90" s="98">
        <f t="shared" si="2"/>
        <v>32</v>
      </c>
      <c r="C90" s="98">
        <f t="shared" si="3"/>
        <v>173</v>
      </c>
    </row>
    <row r="91" spans="1:3">
      <c r="A91" s="78">
        <f t="shared" si="4"/>
        <v>0.66666666666666685</v>
      </c>
      <c r="B91" s="98">
        <f t="shared" si="2"/>
        <v>13</v>
      </c>
      <c r="C91" s="98">
        <f t="shared" si="3"/>
        <v>117</v>
      </c>
    </row>
    <row r="92" spans="1:3">
      <c r="A92" s="78">
        <f t="shared" si="4"/>
        <v>0.68750000000000022</v>
      </c>
      <c r="B92" s="98">
        <f t="shared" si="2"/>
        <v>0</v>
      </c>
      <c r="C92" s="98">
        <f t="shared" si="3"/>
        <v>0</v>
      </c>
    </row>
    <row r="93" spans="1:3">
      <c r="A93" s="78">
        <f t="shared" si="4"/>
        <v>0.70833333333333359</v>
      </c>
      <c r="B93" s="98">
        <f t="shared" si="2"/>
        <v>0</v>
      </c>
      <c r="C93" s="98">
        <f t="shared" si="3"/>
        <v>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M73"/>
  <sheetViews>
    <sheetView topLeftCell="A7" workbookViewId="0">
      <selection activeCell="L24" sqref="L24"/>
    </sheetView>
  </sheetViews>
  <sheetFormatPr defaultRowHeight="12.75"/>
  <cols>
    <col min="4" max="4" width="21.7109375" bestFit="1" customWidth="1"/>
    <col min="11" max="11" width="13.85546875" bestFit="1" customWidth="1"/>
    <col min="12" max="12" width="13.140625" customWidth="1"/>
    <col min="13" max="13" width="15.42578125" customWidth="1"/>
    <col min="14" max="19" width="2" customWidth="1"/>
    <col min="20" max="41" width="3" customWidth="1"/>
    <col min="42" max="48" width="4" customWidth="1"/>
    <col min="49" max="49" width="11.7109375" bestFit="1" customWidth="1"/>
  </cols>
  <sheetData>
    <row r="1" spans="1:13">
      <c r="A1" t="s">
        <v>112</v>
      </c>
      <c r="B1" t="s">
        <v>213</v>
      </c>
      <c r="C1" t="s">
        <v>221</v>
      </c>
      <c r="D1" t="s">
        <v>214</v>
      </c>
      <c r="E1" t="s">
        <v>215</v>
      </c>
      <c r="F1" t="s">
        <v>211</v>
      </c>
      <c r="G1" t="s">
        <v>212</v>
      </c>
    </row>
    <row r="2" spans="1:13">
      <c r="A2" s="78">
        <v>0.35416666666666669</v>
      </c>
      <c r="B2">
        <v>0.38194444444444448</v>
      </c>
      <c r="C2" s="104">
        <f t="shared" ref="C2:C66" si="0">INT(A2*24)</f>
        <v>8</v>
      </c>
      <c r="D2" t="s">
        <v>17</v>
      </c>
      <c r="E2" t="s">
        <v>77</v>
      </c>
      <c r="F2">
        <v>4</v>
      </c>
      <c r="G2">
        <v>4</v>
      </c>
    </row>
    <row r="3" spans="1:13">
      <c r="A3" s="78">
        <v>0.35416666666666669</v>
      </c>
      <c r="B3">
        <v>0.38194444444444448</v>
      </c>
      <c r="C3" s="104">
        <f t="shared" si="0"/>
        <v>8</v>
      </c>
      <c r="D3" t="s">
        <v>18</v>
      </c>
      <c r="E3" t="s">
        <v>77</v>
      </c>
      <c r="F3">
        <v>6</v>
      </c>
      <c r="G3">
        <v>6</v>
      </c>
    </row>
    <row r="4" spans="1:13">
      <c r="A4" s="78">
        <v>0.35416666666666669</v>
      </c>
      <c r="B4">
        <v>0.38194444444444448</v>
      </c>
      <c r="C4" s="104">
        <f t="shared" si="0"/>
        <v>8</v>
      </c>
      <c r="D4" t="s">
        <v>19</v>
      </c>
      <c r="E4" t="s">
        <v>77</v>
      </c>
      <c r="F4">
        <v>14</v>
      </c>
      <c r="G4">
        <v>14</v>
      </c>
    </row>
    <row r="5" spans="1:13">
      <c r="A5" s="78">
        <v>0.35416666666666669</v>
      </c>
      <c r="B5">
        <v>0.38194444444444448</v>
      </c>
      <c r="C5" s="104">
        <f t="shared" si="0"/>
        <v>8</v>
      </c>
      <c r="D5" t="s">
        <v>20</v>
      </c>
      <c r="E5" t="s">
        <v>77</v>
      </c>
      <c r="F5">
        <v>14</v>
      </c>
      <c r="G5">
        <v>14</v>
      </c>
    </row>
    <row r="6" spans="1:13">
      <c r="A6" s="78">
        <v>0.35416666666666669</v>
      </c>
      <c r="B6">
        <v>0.38194444444444448</v>
      </c>
      <c r="C6" s="104">
        <f t="shared" si="0"/>
        <v>8</v>
      </c>
      <c r="D6" t="s">
        <v>39</v>
      </c>
      <c r="E6" t="s">
        <v>77</v>
      </c>
      <c r="F6">
        <v>2</v>
      </c>
      <c r="G6">
        <v>2</v>
      </c>
      <c r="L6" s="102" t="s">
        <v>219</v>
      </c>
    </row>
    <row r="7" spans="1:13">
      <c r="A7" s="78">
        <v>0.35416666666666669</v>
      </c>
      <c r="B7">
        <v>0.38194444444444448</v>
      </c>
      <c r="C7" s="104">
        <f t="shared" si="0"/>
        <v>8</v>
      </c>
      <c r="D7" t="s">
        <v>40</v>
      </c>
      <c r="E7" t="s">
        <v>77</v>
      </c>
      <c r="F7">
        <v>3</v>
      </c>
      <c r="G7">
        <v>3</v>
      </c>
      <c r="K7" s="102" t="s">
        <v>216</v>
      </c>
      <c r="L7" t="s">
        <v>220</v>
      </c>
      <c r="M7" t="s">
        <v>218</v>
      </c>
    </row>
    <row r="8" spans="1:13">
      <c r="A8" s="78">
        <v>0.35416666666666669</v>
      </c>
      <c r="B8">
        <v>0.38194444444444448</v>
      </c>
      <c r="C8" s="104">
        <f t="shared" si="0"/>
        <v>8</v>
      </c>
      <c r="D8" t="s">
        <v>41</v>
      </c>
      <c r="E8" t="s">
        <v>77</v>
      </c>
      <c r="F8">
        <v>3</v>
      </c>
      <c r="G8">
        <v>3</v>
      </c>
      <c r="K8" s="105">
        <v>8</v>
      </c>
      <c r="L8" s="103">
        <v>64</v>
      </c>
      <c r="M8" s="103">
        <v>64</v>
      </c>
    </row>
    <row r="9" spans="1:13">
      <c r="A9" s="78">
        <v>0.35416666666666669</v>
      </c>
      <c r="B9">
        <v>0.38194444444444448</v>
      </c>
      <c r="C9" s="104">
        <f t="shared" si="0"/>
        <v>8</v>
      </c>
      <c r="D9" t="s">
        <v>42</v>
      </c>
      <c r="E9" t="s">
        <v>77</v>
      </c>
      <c r="F9">
        <v>4</v>
      </c>
      <c r="G9">
        <v>4</v>
      </c>
      <c r="K9" s="105">
        <v>9</v>
      </c>
      <c r="L9" s="103">
        <v>157</v>
      </c>
      <c r="M9" s="103">
        <v>1084</v>
      </c>
    </row>
    <row r="10" spans="1:13">
      <c r="A10" s="78">
        <v>0.35416666666666669</v>
      </c>
      <c r="B10">
        <v>0.38194444444444448</v>
      </c>
      <c r="C10" s="104">
        <f t="shared" si="0"/>
        <v>8</v>
      </c>
      <c r="D10" t="s">
        <v>195</v>
      </c>
      <c r="F10">
        <v>9</v>
      </c>
      <c r="G10">
        <v>9</v>
      </c>
      <c r="K10" s="105">
        <v>10</v>
      </c>
      <c r="L10" s="103">
        <v>123</v>
      </c>
      <c r="M10" s="103">
        <v>415</v>
      </c>
    </row>
    <row r="11" spans="1:13">
      <c r="A11" s="78">
        <v>0.35416666666666669</v>
      </c>
      <c r="B11">
        <v>0.38194444444444448</v>
      </c>
      <c r="C11" s="104">
        <f t="shared" si="0"/>
        <v>8</v>
      </c>
      <c r="D11" t="s">
        <v>84</v>
      </c>
      <c r="F11">
        <v>4</v>
      </c>
      <c r="G11">
        <v>4</v>
      </c>
      <c r="K11" s="105">
        <v>11</v>
      </c>
      <c r="L11" s="103">
        <v>96</v>
      </c>
      <c r="M11" s="103">
        <v>501</v>
      </c>
    </row>
    <row r="12" spans="1:13">
      <c r="A12" s="78">
        <v>0.35416666666666669</v>
      </c>
      <c r="B12">
        <v>0.38194444444444448</v>
      </c>
      <c r="C12" s="104">
        <f t="shared" si="0"/>
        <v>8</v>
      </c>
      <c r="D12" t="s">
        <v>85</v>
      </c>
      <c r="F12">
        <v>1</v>
      </c>
      <c r="G12">
        <v>1</v>
      </c>
      <c r="K12" s="105">
        <v>12</v>
      </c>
      <c r="L12" s="103">
        <v>68</v>
      </c>
      <c r="M12" s="103">
        <v>307</v>
      </c>
    </row>
    <row r="13" spans="1:13">
      <c r="A13" s="78">
        <v>0.375</v>
      </c>
      <c r="B13">
        <v>0.40277777777777779</v>
      </c>
      <c r="C13" s="104">
        <f t="shared" si="0"/>
        <v>9</v>
      </c>
      <c r="D13" t="s">
        <v>43</v>
      </c>
      <c r="E13" t="s">
        <v>77</v>
      </c>
      <c r="F13">
        <v>6</v>
      </c>
      <c r="G13">
        <v>24</v>
      </c>
      <c r="K13" s="105">
        <v>13</v>
      </c>
      <c r="L13" s="103">
        <v>121</v>
      </c>
      <c r="M13" s="103">
        <v>1089</v>
      </c>
    </row>
    <row r="14" spans="1:13">
      <c r="A14" s="78">
        <v>0.375</v>
      </c>
      <c r="B14">
        <v>0.40277777777777779</v>
      </c>
      <c r="C14" s="104">
        <f t="shared" si="0"/>
        <v>9</v>
      </c>
      <c r="D14" t="s">
        <v>107</v>
      </c>
      <c r="F14">
        <v>8</v>
      </c>
      <c r="G14">
        <v>32</v>
      </c>
      <c r="K14" s="105">
        <v>14</v>
      </c>
      <c r="L14" s="103">
        <v>72</v>
      </c>
      <c r="M14" s="103">
        <v>363</v>
      </c>
    </row>
    <row r="15" spans="1:13">
      <c r="A15" s="78">
        <v>0.375</v>
      </c>
      <c r="B15">
        <v>0.40277777777777779</v>
      </c>
      <c r="C15" s="104">
        <f t="shared" si="0"/>
        <v>9</v>
      </c>
      <c r="D15" t="s">
        <v>198</v>
      </c>
      <c r="F15">
        <v>0</v>
      </c>
      <c r="G15">
        <v>0</v>
      </c>
      <c r="K15" s="105" t="s">
        <v>217</v>
      </c>
      <c r="L15" s="103">
        <v>701</v>
      </c>
      <c r="M15" s="103">
        <v>3823</v>
      </c>
    </row>
    <row r="16" spans="1:13">
      <c r="A16" s="78">
        <v>0.375</v>
      </c>
      <c r="B16">
        <v>0.40277777777777779</v>
      </c>
      <c r="C16" s="104">
        <f t="shared" si="0"/>
        <v>9</v>
      </c>
      <c r="D16" t="s">
        <v>95</v>
      </c>
      <c r="F16">
        <v>9</v>
      </c>
      <c r="G16">
        <v>36</v>
      </c>
    </row>
    <row r="17" spans="1:7">
      <c r="A17" s="78">
        <v>0.375</v>
      </c>
      <c r="B17">
        <v>0.40277777777777779</v>
      </c>
      <c r="C17" s="104">
        <f t="shared" si="0"/>
        <v>9</v>
      </c>
      <c r="D17" t="s">
        <v>37</v>
      </c>
      <c r="E17" t="s">
        <v>77</v>
      </c>
      <c r="F17">
        <v>26</v>
      </c>
      <c r="G17">
        <v>52</v>
      </c>
    </row>
    <row r="18" spans="1:7">
      <c r="A18" s="78">
        <v>0.3888888888888889</v>
      </c>
      <c r="B18">
        <v>0.41666666666666669</v>
      </c>
      <c r="C18" s="104">
        <f t="shared" si="0"/>
        <v>9</v>
      </c>
      <c r="D18" t="s">
        <v>54</v>
      </c>
      <c r="E18" t="s">
        <v>77</v>
      </c>
      <c r="F18">
        <v>4</v>
      </c>
      <c r="G18">
        <v>36</v>
      </c>
    </row>
    <row r="19" spans="1:7">
      <c r="A19" s="78">
        <v>0.3888888888888889</v>
      </c>
      <c r="B19">
        <v>0.41666666666666669</v>
      </c>
      <c r="C19" s="104">
        <f t="shared" si="0"/>
        <v>9</v>
      </c>
      <c r="D19" t="s">
        <v>55</v>
      </c>
      <c r="E19" t="s">
        <v>77</v>
      </c>
      <c r="F19">
        <v>10</v>
      </c>
      <c r="G19">
        <v>90</v>
      </c>
    </row>
    <row r="20" spans="1:7">
      <c r="A20" s="78">
        <v>0.3888888888888889</v>
      </c>
      <c r="B20">
        <v>0.41666666666666669</v>
      </c>
      <c r="C20" s="104">
        <f t="shared" si="0"/>
        <v>9</v>
      </c>
      <c r="D20" t="s">
        <v>30</v>
      </c>
      <c r="F20">
        <v>5</v>
      </c>
      <c r="G20">
        <v>45</v>
      </c>
    </row>
    <row r="21" spans="1:7">
      <c r="A21" s="78">
        <v>0.3888888888888889</v>
      </c>
      <c r="B21">
        <v>0.41666666666666669</v>
      </c>
      <c r="C21" s="104">
        <f t="shared" si="0"/>
        <v>9</v>
      </c>
      <c r="D21" t="s">
        <v>21</v>
      </c>
      <c r="F21">
        <v>8</v>
      </c>
      <c r="G21">
        <v>40</v>
      </c>
    </row>
    <row r="22" spans="1:7">
      <c r="A22" s="78">
        <v>0.3888888888888889</v>
      </c>
      <c r="B22">
        <v>0.41666666666666669</v>
      </c>
      <c r="C22" s="104">
        <f t="shared" si="0"/>
        <v>9</v>
      </c>
      <c r="D22" t="s">
        <v>86</v>
      </c>
      <c r="F22">
        <v>45</v>
      </c>
      <c r="G22">
        <v>405</v>
      </c>
    </row>
    <row r="23" spans="1:7">
      <c r="A23" s="78">
        <v>0.40972222222222221</v>
      </c>
      <c r="B23">
        <v>0.4375</v>
      </c>
      <c r="C23" s="104">
        <f t="shared" si="0"/>
        <v>9</v>
      </c>
      <c r="D23" t="s">
        <v>71</v>
      </c>
      <c r="F23">
        <v>36</v>
      </c>
      <c r="G23">
        <v>324</v>
      </c>
    </row>
    <row r="24" spans="1:7">
      <c r="A24" s="78">
        <v>0.42708333333333331</v>
      </c>
      <c r="B24">
        <v>0.4548611111111111</v>
      </c>
      <c r="C24" s="104">
        <f t="shared" si="0"/>
        <v>10</v>
      </c>
      <c r="D24" t="s">
        <v>102</v>
      </c>
      <c r="F24">
        <v>19</v>
      </c>
      <c r="G24">
        <v>38</v>
      </c>
    </row>
    <row r="25" spans="1:7">
      <c r="A25" s="78">
        <v>0.43402777777777773</v>
      </c>
      <c r="B25">
        <v>0.46180555555555552</v>
      </c>
      <c r="C25" s="104">
        <f t="shared" si="0"/>
        <v>10</v>
      </c>
      <c r="D25" t="s">
        <v>58</v>
      </c>
      <c r="F25">
        <v>2</v>
      </c>
      <c r="G25">
        <v>4</v>
      </c>
    </row>
    <row r="26" spans="1:7">
      <c r="A26" s="78">
        <v>0.43402777777777773</v>
      </c>
      <c r="B26">
        <v>0.46180555555555552</v>
      </c>
      <c r="C26" s="104">
        <f t="shared" si="0"/>
        <v>10</v>
      </c>
      <c r="D26" t="s">
        <v>45</v>
      </c>
      <c r="F26">
        <v>1</v>
      </c>
      <c r="G26">
        <v>2</v>
      </c>
    </row>
    <row r="27" spans="1:7">
      <c r="A27" s="78">
        <v>0.43402777777777773</v>
      </c>
      <c r="B27">
        <v>0.46180555555555552</v>
      </c>
      <c r="C27" s="104">
        <f t="shared" si="0"/>
        <v>10</v>
      </c>
      <c r="D27" t="s">
        <v>46</v>
      </c>
      <c r="E27" t="s">
        <v>77</v>
      </c>
      <c r="F27">
        <v>5</v>
      </c>
      <c r="G27">
        <v>10</v>
      </c>
    </row>
    <row r="28" spans="1:7">
      <c r="A28" s="78">
        <v>0.43402777777777773</v>
      </c>
      <c r="B28">
        <v>0.46180555555555552</v>
      </c>
      <c r="C28" s="104">
        <f t="shared" si="0"/>
        <v>10</v>
      </c>
      <c r="D28" t="s">
        <v>203</v>
      </c>
      <c r="F28">
        <v>0</v>
      </c>
      <c r="G28">
        <v>0</v>
      </c>
    </row>
    <row r="29" spans="1:7">
      <c r="A29" s="78">
        <v>0.43402777777777773</v>
      </c>
      <c r="B29">
        <v>0.46180555555555552</v>
      </c>
      <c r="C29" s="104">
        <f t="shared" si="0"/>
        <v>10</v>
      </c>
      <c r="D29" t="s">
        <v>193</v>
      </c>
      <c r="F29">
        <v>1</v>
      </c>
      <c r="G29">
        <v>2</v>
      </c>
    </row>
    <row r="30" spans="1:7">
      <c r="A30" s="78">
        <v>0.43402777777777773</v>
      </c>
      <c r="B30">
        <v>0.46180555555555552</v>
      </c>
      <c r="C30" s="104">
        <f t="shared" si="0"/>
        <v>10</v>
      </c>
      <c r="D30" t="s">
        <v>22</v>
      </c>
      <c r="F30">
        <v>49</v>
      </c>
      <c r="G30">
        <v>245</v>
      </c>
    </row>
    <row r="31" spans="1:7">
      <c r="A31" s="78">
        <v>0.45486111111111105</v>
      </c>
      <c r="B31">
        <v>0.48263888888888884</v>
      </c>
      <c r="C31" s="104">
        <f t="shared" si="0"/>
        <v>10</v>
      </c>
      <c r="D31" t="s">
        <v>190</v>
      </c>
      <c r="F31">
        <v>13</v>
      </c>
      <c r="G31">
        <v>65</v>
      </c>
    </row>
    <row r="32" spans="1:7">
      <c r="A32" s="78">
        <v>0.45486111111111105</v>
      </c>
      <c r="B32">
        <v>0.48263888888888884</v>
      </c>
      <c r="C32" s="104">
        <f t="shared" si="0"/>
        <v>10</v>
      </c>
      <c r="D32" t="s">
        <v>23</v>
      </c>
      <c r="F32">
        <v>10</v>
      </c>
      <c r="G32">
        <v>10</v>
      </c>
    </row>
    <row r="33" spans="1:7">
      <c r="A33" s="78">
        <v>0.45486111111111105</v>
      </c>
      <c r="B33">
        <v>0.48263888888888884</v>
      </c>
      <c r="C33" s="104">
        <f t="shared" si="0"/>
        <v>10</v>
      </c>
      <c r="D33" t="s">
        <v>24</v>
      </c>
      <c r="F33">
        <v>3</v>
      </c>
      <c r="G33">
        <v>3</v>
      </c>
    </row>
    <row r="34" spans="1:7">
      <c r="A34" s="78">
        <v>0.45486111111111105</v>
      </c>
      <c r="B34">
        <v>0.48263888888888884</v>
      </c>
      <c r="C34" s="104">
        <f t="shared" si="0"/>
        <v>10</v>
      </c>
      <c r="D34" t="s">
        <v>25</v>
      </c>
      <c r="F34">
        <v>4</v>
      </c>
      <c r="G34">
        <v>4</v>
      </c>
    </row>
    <row r="35" spans="1:7">
      <c r="A35" s="78">
        <v>0.45486111111111105</v>
      </c>
      <c r="B35">
        <v>0.48263888888888884</v>
      </c>
      <c r="C35" s="104">
        <f t="shared" si="0"/>
        <v>10</v>
      </c>
      <c r="D35" t="s">
        <v>201</v>
      </c>
      <c r="F35">
        <v>5</v>
      </c>
      <c r="G35">
        <v>5</v>
      </c>
    </row>
    <row r="36" spans="1:7">
      <c r="A36" s="78">
        <v>0.45486111111111105</v>
      </c>
      <c r="B36">
        <v>0.48263888888888884</v>
      </c>
      <c r="C36" s="104">
        <f t="shared" si="0"/>
        <v>10</v>
      </c>
      <c r="D36" t="s">
        <v>26</v>
      </c>
      <c r="F36">
        <v>4</v>
      </c>
      <c r="G36">
        <v>4</v>
      </c>
    </row>
    <row r="37" spans="1:7">
      <c r="A37" s="78">
        <v>0.45486111111111105</v>
      </c>
      <c r="B37">
        <v>0.48263888888888884</v>
      </c>
      <c r="C37" s="104">
        <f t="shared" si="0"/>
        <v>10</v>
      </c>
      <c r="D37" t="s">
        <v>59</v>
      </c>
      <c r="F37">
        <v>3</v>
      </c>
      <c r="G37">
        <v>3</v>
      </c>
    </row>
    <row r="38" spans="1:7">
      <c r="A38" s="78">
        <v>0.45486111111111105</v>
      </c>
      <c r="B38">
        <v>0.48263888888888884</v>
      </c>
      <c r="C38" s="104">
        <f t="shared" si="0"/>
        <v>10</v>
      </c>
      <c r="D38" t="s">
        <v>44</v>
      </c>
      <c r="F38">
        <v>4</v>
      </c>
      <c r="G38">
        <v>20</v>
      </c>
    </row>
    <row r="39" spans="1:7">
      <c r="A39" s="78">
        <v>0.46874999999999994</v>
      </c>
      <c r="B39">
        <v>0.49652777777777773</v>
      </c>
      <c r="C39" s="104">
        <f t="shared" si="0"/>
        <v>11</v>
      </c>
      <c r="D39" t="s">
        <v>56</v>
      </c>
      <c r="F39">
        <v>37</v>
      </c>
      <c r="G39">
        <v>185</v>
      </c>
    </row>
    <row r="40" spans="1:7">
      <c r="A40" s="78">
        <v>0.48611111111111105</v>
      </c>
      <c r="B40">
        <v>0.51388888888888884</v>
      </c>
      <c r="C40" s="104">
        <f t="shared" si="0"/>
        <v>11</v>
      </c>
      <c r="D40" t="s">
        <v>192</v>
      </c>
      <c r="F40">
        <v>8</v>
      </c>
      <c r="G40">
        <v>40</v>
      </c>
    </row>
    <row r="41" spans="1:7">
      <c r="A41" s="78">
        <v>0.48611111111111105</v>
      </c>
      <c r="B41">
        <v>0.51388888888888884</v>
      </c>
      <c r="C41" s="104">
        <f t="shared" si="0"/>
        <v>11</v>
      </c>
      <c r="D41" t="s">
        <v>197</v>
      </c>
      <c r="F41">
        <v>12</v>
      </c>
      <c r="G41">
        <v>24</v>
      </c>
    </row>
    <row r="42" spans="1:7">
      <c r="A42" s="78">
        <v>0.48611111111111105</v>
      </c>
      <c r="B42">
        <v>0.51388888888888884</v>
      </c>
      <c r="C42" s="104">
        <f t="shared" si="0"/>
        <v>11</v>
      </c>
      <c r="D42" t="s">
        <v>53</v>
      </c>
      <c r="E42" t="s">
        <v>77</v>
      </c>
      <c r="F42">
        <v>16</v>
      </c>
      <c r="G42">
        <v>80</v>
      </c>
    </row>
    <row r="43" spans="1:7">
      <c r="A43" s="78">
        <v>0.49652777777777768</v>
      </c>
      <c r="B43">
        <v>0.52430555555555547</v>
      </c>
      <c r="C43" s="104">
        <f t="shared" si="0"/>
        <v>11</v>
      </c>
      <c r="D43" t="s">
        <v>32</v>
      </c>
      <c r="E43" t="s">
        <v>77</v>
      </c>
      <c r="F43">
        <v>7</v>
      </c>
      <c r="G43">
        <v>28</v>
      </c>
    </row>
    <row r="44" spans="1:7">
      <c r="A44" s="78">
        <v>0.49652777777777768</v>
      </c>
      <c r="B44">
        <v>0.52430555555555547</v>
      </c>
      <c r="C44" s="104">
        <f t="shared" si="0"/>
        <v>11</v>
      </c>
      <c r="D44" t="s">
        <v>29</v>
      </c>
      <c r="F44">
        <v>16</v>
      </c>
      <c r="G44">
        <v>144</v>
      </c>
    </row>
    <row r="45" spans="1:7">
      <c r="A45" s="78">
        <v>0.49999999999999989</v>
      </c>
      <c r="B45">
        <v>0.52777777777777768</v>
      </c>
      <c r="C45" s="104">
        <f t="shared" si="0"/>
        <v>12</v>
      </c>
      <c r="D45" t="s">
        <v>62</v>
      </c>
      <c r="F45">
        <v>15</v>
      </c>
      <c r="G45">
        <v>135</v>
      </c>
    </row>
    <row r="46" spans="1:7">
      <c r="A46" s="78">
        <v>0.5034722222222221</v>
      </c>
      <c r="B46">
        <v>0.53124999999999989</v>
      </c>
      <c r="C46" s="104">
        <f t="shared" si="0"/>
        <v>12</v>
      </c>
      <c r="D46" t="s">
        <v>15</v>
      </c>
      <c r="E46" t="s">
        <v>77</v>
      </c>
      <c r="F46">
        <v>2</v>
      </c>
      <c r="G46">
        <v>18</v>
      </c>
    </row>
    <row r="47" spans="1:7">
      <c r="A47" s="78">
        <v>0.5034722222222221</v>
      </c>
      <c r="B47">
        <v>0.53124999999999989</v>
      </c>
      <c r="C47" s="104">
        <f t="shared" si="0"/>
        <v>12</v>
      </c>
      <c r="D47" t="s">
        <v>52</v>
      </c>
      <c r="E47" t="s">
        <v>77</v>
      </c>
      <c r="F47">
        <v>8</v>
      </c>
      <c r="G47">
        <v>40</v>
      </c>
    </row>
    <row r="48" spans="1:7">
      <c r="A48" s="78">
        <v>0.5034722222222221</v>
      </c>
      <c r="B48">
        <v>0.53124999999999989</v>
      </c>
      <c r="C48" s="104">
        <f t="shared" si="0"/>
        <v>12</v>
      </c>
      <c r="D48" t="s">
        <v>9</v>
      </c>
      <c r="E48" t="s">
        <v>77</v>
      </c>
      <c r="F48">
        <v>3</v>
      </c>
      <c r="G48">
        <v>6</v>
      </c>
    </row>
    <row r="49" spans="1:7">
      <c r="A49" s="78">
        <v>0.5034722222222221</v>
      </c>
      <c r="B49">
        <v>0.53124999999999989</v>
      </c>
      <c r="C49" s="104">
        <f t="shared" si="0"/>
        <v>12</v>
      </c>
      <c r="D49" t="s">
        <v>47</v>
      </c>
      <c r="F49">
        <v>3</v>
      </c>
      <c r="G49">
        <v>3</v>
      </c>
    </row>
    <row r="50" spans="1:7">
      <c r="A50" s="78">
        <v>0.5034722222222221</v>
      </c>
      <c r="B50">
        <v>0.53124999999999989</v>
      </c>
      <c r="C50" s="104">
        <f t="shared" si="0"/>
        <v>12</v>
      </c>
      <c r="D50" t="s">
        <v>60</v>
      </c>
      <c r="F50">
        <v>3</v>
      </c>
      <c r="G50">
        <v>3</v>
      </c>
    </row>
    <row r="51" spans="1:7">
      <c r="A51" s="78">
        <v>0.5034722222222221</v>
      </c>
      <c r="B51">
        <v>0.53124999999999989</v>
      </c>
      <c r="C51" s="104">
        <f t="shared" si="0"/>
        <v>12</v>
      </c>
      <c r="D51" t="s">
        <v>210</v>
      </c>
      <c r="F51">
        <v>6</v>
      </c>
      <c r="G51">
        <v>6</v>
      </c>
    </row>
    <row r="52" spans="1:7">
      <c r="A52" s="78">
        <v>0.5034722222222221</v>
      </c>
      <c r="B52">
        <v>0.53124999999999989</v>
      </c>
      <c r="C52" s="104">
        <f t="shared" si="0"/>
        <v>12</v>
      </c>
      <c r="D52" t="s">
        <v>114</v>
      </c>
      <c r="F52">
        <v>5</v>
      </c>
      <c r="G52">
        <v>5</v>
      </c>
    </row>
    <row r="53" spans="1:7">
      <c r="A53" s="78">
        <v>0.5034722222222221</v>
      </c>
      <c r="B53">
        <v>0.53124999999999989</v>
      </c>
      <c r="C53" s="104">
        <f t="shared" si="0"/>
        <v>12</v>
      </c>
      <c r="D53" t="s">
        <v>61</v>
      </c>
      <c r="F53">
        <v>6</v>
      </c>
      <c r="G53">
        <v>6</v>
      </c>
    </row>
    <row r="54" spans="1:7">
      <c r="A54" s="78">
        <v>0.5034722222222221</v>
      </c>
      <c r="B54">
        <v>0.53124999999999989</v>
      </c>
      <c r="C54" s="104">
        <f t="shared" si="0"/>
        <v>12</v>
      </c>
      <c r="D54" t="s">
        <v>27</v>
      </c>
      <c r="F54">
        <v>3</v>
      </c>
      <c r="G54">
        <v>15</v>
      </c>
    </row>
    <row r="55" spans="1:7">
      <c r="A55" s="78">
        <v>0.5034722222222221</v>
      </c>
      <c r="B55">
        <v>0.53124999999999989</v>
      </c>
      <c r="C55" s="104">
        <f t="shared" si="0"/>
        <v>12</v>
      </c>
      <c r="D55" t="s">
        <v>100</v>
      </c>
      <c r="F55">
        <v>8</v>
      </c>
      <c r="G55">
        <v>40</v>
      </c>
    </row>
    <row r="56" spans="1:7">
      <c r="A56" s="78">
        <v>0.5034722222222221</v>
      </c>
      <c r="B56">
        <v>0.53124999999999989</v>
      </c>
      <c r="C56" s="104">
        <f t="shared" si="0"/>
        <v>12</v>
      </c>
      <c r="D56" t="s">
        <v>79</v>
      </c>
      <c r="F56">
        <v>6</v>
      </c>
      <c r="G56">
        <v>30</v>
      </c>
    </row>
    <row r="57" spans="1:7">
      <c r="A57" s="78">
        <v>0.54513888888888873</v>
      </c>
      <c r="B57">
        <v>0.57291666666666652</v>
      </c>
      <c r="C57" s="104">
        <f t="shared" si="0"/>
        <v>13</v>
      </c>
      <c r="D57" t="s">
        <v>31</v>
      </c>
      <c r="F57">
        <v>67</v>
      </c>
      <c r="G57">
        <v>603</v>
      </c>
    </row>
    <row r="58" spans="1:7">
      <c r="A58" s="78">
        <v>0.56944444444444431</v>
      </c>
      <c r="B58">
        <v>0.5972222222222221</v>
      </c>
      <c r="C58" s="104">
        <f t="shared" si="0"/>
        <v>13</v>
      </c>
      <c r="D58" t="s">
        <v>48</v>
      </c>
      <c r="F58">
        <v>9</v>
      </c>
      <c r="G58">
        <v>81</v>
      </c>
    </row>
    <row r="59" spans="1:7">
      <c r="A59" s="78">
        <v>0.56944444444444431</v>
      </c>
      <c r="B59">
        <v>0.5972222222222221</v>
      </c>
      <c r="C59" s="104">
        <f t="shared" si="0"/>
        <v>13</v>
      </c>
      <c r="D59" t="s">
        <v>57</v>
      </c>
      <c r="F59">
        <v>45</v>
      </c>
      <c r="G59">
        <v>405</v>
      </c>
    </row>
    <row r="60" spans="1:7">
      <c r="A60" s="78">
        <v>0.59027777777777768</v>
      </c>
      <c r="B60">
        <v>0.61805555555555547</v>
      </c>
      <c r="C60" s="104">
        <f t="shared" si="0"/>
        <v>14</v>
      </c>
      <c r="D60" t="s">
        <v>28</v>
      </c>
      <c r="F60">
        <v>18</v>
      </c>
      <c r="G60">
        <v>90</v>
      </c>
    </row>
    <row r="61" spans="1:7">
      <c r="A61" s="78">
        <v>0.5972222222222221</v>
      </c>
      <c r="B61">
        <v>0.62499999999999989</v>
      </c>
      <c r="C61" s="104">
        <f t="shared" si="0"/>
        <v>14</v>
      </c>
      <c r="D61" t="s">
        <v>50</v>
      </c>
      <c r="F61">
        <v>17</v>
      </c>
      <c r="G61">
        <v>85</v>
      </c>
    </row>
    <row r="62" spans="1:7">
      <c r="A62" s="78">
        <v>0.60069444444444431</v>
      </c>
      <c r="B62">
        <v>0.6284722222222221</v>
      </c>
      <c r="C62" s="104">
        <f t="shared" si="0"/>
        <v>14</v>
      </c>
      <c r="D62" t="s">
        <v>63</v>
      </c>
      <c r="F62">
        <v>1</v>
      </c>
      <c r="G62">
        <v>5</v>
      </c>
    </row>
    <row r="63" spans="1:7">
      <c r="A63" s="78">
        <v>0.60069444444444431</v>
      </c>
      <c r="B63">
        <v>0.6284722222222221</v>
      </c>
      <c r="C63" s="104">
        <f t="shared" si="0"/>
        <v>14</v>
      </c>
      <c r="D63" t="s">
        <v>10</v>
      </c>
      <c r="E63" t="s">
        <v>77</v>
      </c>
      <c r="F63">
        <v>3</v>
      </c>
      <c r="G63">
        <v>12</v>
      </c>
    </row>
    <row r="64" spans="1:7">
      <c r="A64" s="78">
        <v>0.60069444444444431</v>
      </c>
      <c r="B64">
        <v>0.6284722222222221</v>
      </c>
      <c r="C64" s="104">
        <f t="shared" si="0"/>
        <v>14</v>
      </c>
      <c r="D64" t="s">
        <v>33</v>
      </c>
      <c r="F64">
        <v>0</v>
      </c>
      <c r="G64">
        <v>0</v>
      </c>
    </row>
    <row r="65" spans="1:7">
      <c r="A65" s="78">
        <v>0.60069444444444431</v>
      </c>
      <c r="B65">
        <v>0.6284722222222221</v>
      </c>
      <c r="C65" s="104">
        <f t="shared" si="0"/>
        <v>14</v>
      </c>
      <c r="D65" t="s">
        <v>72</v>
      </c>
      <c r="F65">
        <v>0</v>
      </c>
      <c r="G65">
        <v>0</v>
      </c>
    </row>
    <row r="66" spans="1:7">
      <c r="A66" s="78">
        <v>0.60069444444444431</v>
      </c>
      <c r="B66">
        <v>0.6284722222222221</v>
      </c>
      <c r="C66" s="104">
        <f t="shared" si="0"/>
        <v>14</v>
      </c>
      <c r="D66" t="s">
        <v>73</v>
      </c>
      <c r="F66">
        <v>3</v>
      </c>
      <c r="G66">
        <v>27</v>
      </c>
    </row>
    <row r="67" spans="1:7">
      <c r="A67" s="78">
        <v>0.60069444444444431</v>
      </c>
      <c r="B67">
        <v>0.6284722222222221</v>
      </c>
      <c r="C67" s="104">
        <f t="shared" ref="C67:C73" si="1">INT(A67*24)</f>
        <v>14</v>
      </c>
      <c r="D67" t="s">
        <v>49</v>
      </c>
      <c r="E67" t="s">
        <v>77</v>
      </c>
      <c r="F67">
        <v>1</v>
      </c>
      <c r="G67">
        <v>2</v>
      </c>
    </row>
    <row r="68" spans="1:7">
      <c r="A68" s="78">
        <v>0.60069444444444431</v>
      </c>
      <c r="B68">
        <v>0.6284722222222221</v>
      </c>
      <c r="C68" s="104">
        <f t="shared" si="1"/>
        <v>14</v>
      </c>
      <c r="D68" t="s">
        <v>104</v>
      </c>
      <c r="F68">
        <v>2</v>
      </c>
      <c r="G68">
        <v>4</v>
      </c>
    </row>
    <row r="69" spans="1:7">
      <c r="A69" s="78">
        <v>0.60069444444444431</v>
      </c>
      <c r="B69">
        <v>0.6284722222222221</v>
      </c>
      <c r="C69" s="104">
        <f t="shared" si="1"/>
        <v>14</v>
      </c>
      <c r="D69" t="s">
        <v>34</v>
      </c>
      <c r="F69">
        <v>1</v>
      </c>
      <c r="G69">
        <v>2</v>
      </c>
    </row>
    <row r="70" spans="1:7">
      <c r="A70" s="78">
        <v>0.60069444444444431</v>
      </c>
      <c r="B70">
        <v>0.6284722222222221</v>
      </c>
      <c r="C70" s="104">
        <f t="shared" si="1"/>
        <v>14</v>
      </c>
      <c r="D70" t="s">
        <v>35</v>
      </c>
      <c r="E70" t="s">
        <v>77</v>
      </c>
      <c r="F70">
        <v>6</v>
      </c>
      <c r="G70">
        <v>12</v>
      </c>
    </row>
    <row r="71" spans="1:7">
      <c r="A71" s="78">
        <v>0.60069444444444431</v>
      </c>
      <c r="B71">
        <v>0.6284722222222221</v>
      </c>
      <c r="C71" s="104">
        <f t="shared" si="1"/>
        <v>14</v>
      </c>
      <c r="D71" t="s">
        <v>36</v>
      </c>
      <c r="F71">
        <v>8</v>
      </c>
      <c r="G71">
        <v>16</v>
      </c>
    </row>
    <row r="72" spans="1:7">
      <c r="A72" s="78">
        <v>0.61458333333333315</v>
      </c>
      <c r="B72">
        <v>0.64236111111111094</v>
      </c>
      <c r="C72" s="104">
        <f t="shared" si="1"/>
        <v>14</v>
      </c>
      <c r="D72" t="s">
        <v>38</v>
      </c>
      <c r="F72">
        <v>10</v>
      </c>
      <c r="G72">
        <v>90</v>
      </c>
    </row>
    <row r="73" spans="1:7">
      <c r="A73" s="78">
        <v>0.61458333333333315</v>
      </c>
      <c r="B73">
        <v>0.64236111111111094</v>
      </c>
      <c r="C73" s="104">
        <f t="shared" si="1"/>
        <v>14</v>
      </c>
      <c r="D73" t="s">
        <v>51</v>
      </c>
      <c r="F73">
        <v>2</v>
      </c>
      <c r="G73">
        <v>18</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dimension ref="A1:D76"/>
  <sheetViews>
    <sheetView workbookViewId="0">
      <selection activeCell="A3" sqref="A3:D76"/>
    </sheetView>
  </sheetViews>
  <sheetFormatPr defaultRowHeight="12.75"/>
  <cols>
    <col min="1" max="1" width="13.42578125" customWidth="1"/>
    <col min="2" max="2" width="21.7109375" bestFit="1" customWidth="1"/>
  </cols>
  <sheetData>
    <row r="1" spans="1:4">
      <c r="A1" s="106" t="s">
        <v>224</v>
      </c>
    </row>
    <row r="3" spans="1:4">
      <c r="A3" s="107" t="s">
        <v>65</v>
      </c>
      <c r="B3" s="107" t="s">
        <v>11</v>
      </c>
      <c r="C3" s="107" t="s">
        <v>78</v>
      </c>
      <c r="D3" s="107" t="s">
        <v>82</v>
      </c>
    </row>
    <row r="4" spans="1:4">
      <c r="A4" s="108">
        <v>0.35416666666666669</v>
      </c>
      <c r="B4" s="107" t="s">
        <v>17</v>
      </c>
      <c r="C4" s="107" t="s">
        <v>77</v>
      </c>
      <c r="D4" s="107">
        <v>4</v>
      </c>
    </row>
    <row r="5" spans="1:4">
      <c r="A5" s="108">
        <v>0.35416666666666669</v>
      </c>
      <c r="B5" s="107" t="s">
        <v>18</v>
      </c>
      <c r="C5" s="107" t="s">
        <v>77</v>
      </c>
      <c r="D5" s="107">
        <v>6</v>
      </c>
    </row>
    <row r="6" spans="1:4">
      <c r="A6" s="108">
        <v>0.35416666666666669</v>
      </c>
      <c r="B6" s="107" t="s">
        <v>19</v>
      </c>
      <c r="C6" s="107" t="s">
        <v>77</v>
      </c>
      <c r="D6" s="107">
        <v>14</v>
      </c>
    </row>
    <row r="7" spans="1:4">
      <c r="A7" s="108">
        <v>0.35416666666666669</v>
      </c>
      <c r="B7" s="107" t="s">
        <v>20</v>
      </c>
      <c r="C7" s="107" t="s">
        <v>77</v>
      </c>
      <c r="D7" s="107">
        <v>14</v>
      </c>
    </row>
    <row r="8" spans="1:4">
      <c r="A8" s="108">
        <v>0.36458333333333337</v>
      </c>
      <c r="B8" s="107" t="s">
        <v>39</v>
      </c>
      <c r="C8" s="107" t="s">
        <v>77</v>
      </c>
      <c r="D8" s="107">
        <v>2</v>
      </c>
    </row>
    <row r="9" spans="1:4">
      <c r="A9" s="108">
        <v>0.36458333333333337</v>
      </c>
      <c r="B9" s="107" t="s">
        <v>40</v>
      </c>
      <c r="C9" s="107" t="s">
        <v>77</v>
      </c>
      <c r="D9" s="107">
        <v>3</v>
      </c>
    </row>
    <row r="10" spans="1:4">
      <c r="A10" s="108">
        <v>0.36458333333333337</v>
      </c>
      <c r="B10" s="107" t="s">
        <v>41</v>
      </c>
      <c r="C10" s="107" t="s">
        <v>77</v>
      </c>
      <c r="D10" s="107">
        <v>3</v>
      </c>
    </row>
    <row r="11" spans="1:4">
      <c r="A11" s="108">
        <v>0.36458333333333337</v>
      </c>
      <c r="B11" s="107" t="s">
        <v>42</v>
      </c>
      <c r="C11" s="107" t="s">
        <v>77</v>
      </c>
      <c r="D11" s="107">
        <v>4</v>
      </c>
    </row>
    <row r="12" spans="1:4">
      <c r="A12" s="108">
        <v>0.36458333333333337</v>
      </c>
      <c r="B12" s="107" t="s">
        <v>195</v>
      </c>
      <c r="C12" s="107"/>
      <c r="D12" s="107">
        <v>9</v>
      </c>
    </row>
    <row r="13" spans="1:4">
      <c r="A13" s="108">
        <v>0.36458333333333337</v>
      </c>
      <c r="B13" s="107" t="s">
        <v>84</v>
      </c>
      <c r="C13" s="107"/>
      <c r="D13" s="107">
        <v>4</v>
      </c>
    </row>
    <row r="14" spans="1:4">
      <c r="A14" s="108">
        <v>0.36458333333333337</v>
      </c>
      <c r="B14" s="107" t="s">
        <v>85</v>
      </c>
      <c r="C14" s="107"/>
      <c r="D14" s="107">
        <v>1</v>
      </c>
    </row>
    <row r="15" spans="1:4">
      <c r="A15" s="108">
        <v>0.37847222222222227</v>
      </c>
      <c r="B15" s="107" t="s">
        <v>43</v>
      </c>
      <c r="C15" s="107" t="s">
        <v>77</v>
      </c>
      <c r="D15" s="107">
        <v>6</v>
      </c>
    </row>
    <row r="16" spans="1:4">
      <c r="A16" s="108">
        <v>0.37847222222222227</v>
      </c>
      <c r="B16" s="107" t="s">
        <v>107</v>
      </c>
      <c r="C16" s="107"/>
      <c r="D16" s="107">
        <v>8</v>
      </c>
    </row>
    <row r="17" spans="1:4">
      <c r="A17" s="108">
        <v>0.37847222222222227</v>
      </c>
      <c r="B17" s="107" t="s">
        <v>198</v>
      </c>
      <c r="C17" s="107"/>
      <c r="D17" s="107">
        <v>0</v>
      </c>
    </row>
    <row r="18" spans="1:4">
      <c r="A18" s="108">
        <v>0.37847222222222227</v>
      </c>
      <c r="B18" s="107" t="s">
        <v>95</v>
      </c>
      <c r="C18" s="107"/>
      <c r="D18" s="107">
        <v>9</v>
      </c>
    </row>
    <row r="19" spans="1:4">
      <c r="A19" s="108">
        <v>0.37847222222222227</v>
      </c>
      <c r="B19" s="107" t="s">
        <v>37</v>
      </c>
      <c r="C19" s="107" t="s">
        <v>77</v>
      </c>
      <c r="D19" s="107">
        <v>26</v>
      </c>
    </row>
    <row r="20" spans="1:4">
      <c r="A20" s="108">
        <v>0.39236111111111116</v>
      </c>
      <c r="B20" s="107" t="s">
        <v>54</v>
      </c>
      <c r="C20" s="107" t="s">
        <v>77</v>
      </c>
      <c r="D20" s="107">
        <v>4</v>
      </c>
    </row>
    <row r="21" spans="1:4">
      <c r="A21" s="108">
        <v>0.39236111111111116</v>
      </c>
      <c r="B21" s="107" t="s">
        <v>55</v>
      </c>
      <c r="C21" s="107" t="s">
        <v>77</v>
      </c>
      <c r="D21" s="107">
        <v>10</v>
      </c>
    </row>
    <row r="22" spans="1:4">
      <c r="A22" s="108">
        <v>0.39236111111111116</v>
      </c>
      <c r="B22" s="107" t="s">
        <v>30</v>
      </c>
      <c r="C22" s="107"/>
      <c r="D22" s="107">
        <v>5</v>
      </c>
    </row>
    <row r="23" spans="1:4">
      <c r="A23" s="108">
        <v>0.39236111111111116</v>
      </c>
      <c r="B23" s="107" t="s">
        <v>21</v>
      </c>
      <c r="C23" s="107"/>
      <c r="D23" s="107">
        <v>8</v>
      </c>
    </row>
    <row r="24" spans="1:4">
      <c r="A24" s="108">
        <v>0.39930555555555558</v>
      </c>
      <c r="B24" s="107" t="s">
        <v>86</v>
      </c>
      <c r="C24" s="107"/>
      <c r="D24" s="107">
        <v>45</v>
      </c>
    </row>
    <row r="25" spans="1:4">
      <c r="A25" s="108">
        <v>0.4201388888888889</v>
      </c>
      <c r="B25" s="107" t="s">
        <v>71</v>
      </c>
      <c r="C25" s="107"/>
      <c r="D25" s="107">
        <v>36</v>
      </c>
    </row>
    <row r="26" spans="1:4">
      <c r="A26" s="108">
        <v>0.4375</v>
      </c>
      <c r="B26" s="107" t="s">
        <v>102</v>
      </c>
      <c r="C26" s="107"/>
      <c r="D26" s="107">
        <v>19</v>
      </c>
    </row>
    <row r="27" spans="1:4">
      <c r="A27" s="108">
        <v>0.44097222222222221</v>
      </c>
      <c r="B27" s="107" t="s">
        <v>193</v>
      </c>
      <c r="C27" s="107"/>
      <c r="D27" s="107">
        <v>1</v>
      </c>
    </row>
    <row r="28" spans="1:4">
      <c r="A28" s="108">
        <v>0.44444444444444442</v>
      </c>
      <c r="B28" s="107" t="s">
        <v>58</v>
      </c>
      <c r="C28" s="107"/>
      <c r="D28" s="107">
        <v>2</v>
      </c>
    </row>
    <row r="29" spans="1:4">
      <c r="A29" s="108">
        <v>0.44444444444444442</v>
      </c>
      <c r="B29" s="107" t="s">
        <v>45</v>
      </c>
      <c r="C29" s="107"/>
      <c r="D29" s="107">
        <v>1</v>
      </c>
    </row>
    <row r="30" spans="1:4">
      <c r="A30" s="108">
        <v>0.44444444444444442</v>
      </c>
      <c r="B30" s="107" t="s">
        <v>46</v>
      </c>
      <c r="C30" s="107" t="s">
        <v>77</v>
      </c>
      <c r="D30" s="107">
        <v>5</v>
      </c>
    </row>
    <row r="31" spans="1:4">
      <c r="A31" s="108">
        <v>0.44444444444444442</v>
      </c>
      <c r="B31" s="107" t="s">
        <v>203</v>
      </c>
      <c r="C31" s="107"/>
      <c r="D31" s="107">
        <v>0</v>
      </c>
    </row>
    <row r="32" spans="1:4">
      <c r="A32" s="108">
        <v>0.44444444444444442</v>
      </c>
      <c r="B32" s="107" t="s">
        <v>22</v>
      </c>
      <c r="C32" s="107"/>
      <c r="D32" s="107">
        <v>49</v>
      </c>
    </row>
    <row r="33" spans="1:4">
      <c r="A33" s="108">
        <v>0.46527777777777773</v>
      </c>
      <c r="B33" s="107" t="s">
        <v>190</v>
      </c>
      <c r="C33" s="107"/>
      <c r="D33" s="107">
        <v>13</v>
      </c>
    </row>
    <row r="34" spans="1:4">
      <c r="A34" s="108">
        <v>0.46527777777777773</v>
      </c>
      <c r="B34" s="107" t="s">
        <v>23</v>
      </c>
      <c r="C34" s="107"/>
      <c r="D34" s="107">
        <v>10</v>
      </c>
    </row>
    <row r="35" spans="1:4">
      <c r="A35" s="108">
        <v>0.46527777777777773</v>
      </c>
      <c r="B35" s="107" t="s">
        <v>24</v>
      </c>
      <c r="C35" s="107"/>
      <c r="D35" s="107">
        <v>3</v>
      </c>
    </row>
    <row r="36" spans="1:4">
      <c r="A36" s="108">
        <v>0.46527777777777773</v>
      </c>
      <c r="B36" s="107" t="s">
        <v>25</v>
      </c>
      <c r="C36" s="107"/>
      <c r="D36" s="107">
        <v>4</v>
      </c>
    </row>
    <row r="37" spans="1:4">
      <c r="A37" s="108">
        <v>0.46527777777777773</v>
      </c>
      <c r="B37" s="107" t="s">
        <v>201</v>
      </c>
      <c r="C37" s="107"/>
      <c r="D37" s="107">
        <v>5</v>
      </c>
    </row>
    <row r="38" spans="1:4">
      <c r="A38" s="108">
        <v>0.46527777777777773</v>
      </c>
      <c r="B38" s="107" t="s">
        <v>26</v>
      </c>
      <c r="C38" s="107"/>
      <c r="D38" s="107">
        <v>4</v>
      </c>
    </row>
    <row r="39" spans="1:4">
      <c r="A39" s="108">
        <v>0.46527777777777773</v>
      </c>
      <c r="B39" s="107" t="s">
        <v>59</v>
      </c>
      <c r="C39" s="107"/>
      <c r="D39" s="107">
        <v>3</v>
      </c>
    </row>
    <row r="40" spans="1:4">
      <c r="A40" s="108">
        <v>0.46527777777777773</v>
      </c>
      <c r="B40" s="107" t="s">
        <v>44</v>
      </c>
      <c r="C40" s="107"/>
      <c r="D40" s="107">
        <v>4</v>
      </c>
    </row>
    <row r="41" spans="1:4">
      <c r="A41" s="108">
        <v>0.48263888888888884</v>
      </c>
      <c r="B41" s="107" t="s">
        <v>56</v>
      </c>
      <c r="C41" s="107"/>
      <c r="D41" s="107">
        <v>37</v>
      </c>
    </row>
    <row r="42" spans="1:4">
      <c r="A42" s="108">
        <v>0.49999999999999994</v>
      </c>
      <c r="B42" s="107" t="s">
        <v>192</v>
      </c>
      <c r="C42" s="107"/>
      <c r="D42" s="107">
        <v>8</v>
      </c>
    </row>
    <row r="43" spans="1:4">
      <c r="A43" s="108">
        <v>0.49999999999999994</v>
      </c>
      <c r="B43" s="107" t="s">
        <v>197</v>
      </c>
      <c r="C43" s="107"/>
      <c r="D43" s="107">
        <v>12</v>
      </c>
    </row>
    <row r="44" spans="1:4">
      <c r="A44" s="108">
        <v>0.49999999999999994</v>
      </c>
      <c r="B44" s="107" t="s">
        <v>53</v>
      </c>
      <c r="C44" s="107" t="s">
        <v>77</v>
      </c>
      <c r="D44" s="107">
        <v>16</v>
      </c>
    </row>
    <row r="45" spans="1:4">
      <c r="A45" s="108">
        <v>0.51041666666666663</v>
      </c>
      <c r="B45" s="107" t="s">
        <v>222</v>
      </c>
      <c r="C45" s="107" t="s">
        <v>77</v>
      </c>
      <c r="D45" s="107">
        <v>7</v>
      </c>
    </row>
    <row r="46" spans="1:4">
      <c r="A46" s="108">
        <v>0.51041666666666663</v>
      </c>
      <c r="B46" s="107" t="s">
        <v>29</v>
      </c>
      <c r="C46" s="107"/>
      <c r="D46" s="107">
        <v>16</v>
      </c>
    </row>
    <row r="47" spans="1:4">
      <c r="A47" s="108">
        <v>0.51388888888888884</v>
      </c>
      <c r="B47" s="107" t="s">
        <v>62</v>
      </c>
      <c r="C47" s="107"/>
      <c r="D47" s="107">
        <v>15</v>
      </c>
    </row>
    <row r="48" spans="1:4">
      <c r="A48" s="108">
        <v>0.52083333333333326</v>
      </c>
      <c r="B48" s="107" t="s">
        <v>15</v>
      </c>
      <c r="C48" s="107" t="s">
        <v>77</v>
      </c>
      <c r="D48" s="107">
        <v>2</v>
      </c>
    </row>
    <row r="49" spans="1:4">
      <c r="A49" s="108">
        <v>0.52083333333333326</v>
      </c>
      <c r="B49" s="107" t="s">
        <v>52</v>
      </c>
      <c r="C49" s="107" t="s">
        <v>77</v>
      </c>
      <c r="D49" s="107">
        <v>8</v>
      </c>
    </row>
    <row r="50" spans="1:4">
      <c r="A50" s="108">
        <v>0.52083333333333326</v>
      </c>
      <c r="B50" s="107" t="s">
        <v>9</v>
      </c>
      <c r="C50" s="107" t="s">
        <v>77</v>
      </c>
      <c r="D50" s="107">
        <v>3</v>
      </c>
    </row>
    <row r="51" spans="1:4">
      <c r="A51" s="108">
        <v>0.52083333333333326</v>
      </c>
      <c r="B51" s="107" t="s">
        <v>47</v>
      </c>
      <c r="C51" s="107"/>
      <c r="D51" s="107">
        <v>3</v>
      </c>
    </row>
    <row r="52" spans="1:4">
      <c r="A52" s="108">
        <v>0.52083333333333326</v>
      </c>
      <c r="B52" s="107" t="s">
        <v>60</v>
      </c>
      <c r="C52" s="107"/>
      <c r="D52" s="107">
        <v>3</v>
      </c>
    </row>
    <row r="53" spans="1:4">
      <c r="A53" s="108">
        <v>0.52083333333333326</v>
      </c>
      <c r="B53" s="107" t="s">
        <v>210</v>
      </c>
      <c r="C53" s="107"/>
      <c r="D53" s="107">
        <v>6</v>
      </c>
    </row>
    <row r="54" spans="1:4">
      <c r="A54" s="108">
        <v>0.52083333333333326</v>
      </c>
      <c r="B54" s="107" t="s">
        <v>114</v>
      </c>
      <c r="C54" s="107"/>
      <c r="D54" s="107">
        <v>5</v>
      </c>
    </row>
    <row r="55" spans="1:4">
      <c r="A55" s="108">
        <v>0.52083333333333326</v>
      </c>
      <c r="B55" s="107" t="s">
        <v>61</v>
      </c>
      <c r="C55" s="107"/>
      <c r="D55" s="107">
        <v>6</v>
      </c>
    </row>
    <row r="56" spans="1:4">
      <c r="A56" s="108">
        <v>0.53124999999999989</v>
      </c>
      <c r="B56" s="107" t="s">
        <v>27</v>
      </c>
      <c r="C56" s="107"/>
      <c r="D56" s="107">
        <v>3</v>
      </c>
    </row>
    <row r="57" spans="1:4">
      <c r="A57" s="108">
        <v>0.53124999999999989</v>
      </c>
      <c r="B57" s="107" t="s">
        <v>100</v>
      </c>
      <c r="C57" s="107"/>
      <c r="D57" s="107">
        <v>8</v>
      </c>
    </row>
    <row r="58" spans="1:4">
      <c r="A58" s="108">
        <v>0.53124999999999989</v>
      </c>
      <c r="B58" s="107" t="s">
        <v>79</v>
      </c>
      <c r="C58" s="107"/>
      <c r="D58" s="107">
        <v>6</v>
      </c>
    </row>
    <row r="59" spans="1:4">
      <c r="A59" s="108">
        <v>0.53124999999999989</v>
      </c>
      <c r="B59" s="107"/>
      <c r="C59" s="107"/>
      <c r="D59" s="107"/>
    </row>
    <row r="60" spans="1:4">
      <c r="A60" s="108">
        <v>0.57291666666666652</v>
      </c>
      <c r="B60" s="107" t="s">
        <v>31</v>
      </c>
      <c r="C60" s="107"/>
      <c r="D60" s="107">
        <v>67</v>
      </c>
    </row>
    <row r="61" spans="1:4">
      <c r="A61" s="108">
        <v>0.60416666666666652</v>
      </c>
      <c r="B61" s="107" t="s">
        <v>48</v>
      </c>
      <c r="C61" s="107"/>
      <c r="D61" s="107">
        <v>9</v>
      </c>
    </row>
    <row r="62" spans="1:4">
      <c r="A62" s="108">
        <v>0.60416666666666652</v>
      </c>
      <c r="B62" s="107" t="s">
        <v>57</v>
      </c>
      <c r="C62" s="107"/>
      <c r="D62" s="107">
        <v>45</v>
      </c>
    </row>
    <row r="63" spans="1:4">
      <c r="A63" s="108">
        <v>0.63541666666666652</v>
      </c>
      <c r="B63" s="107" t="s">
        <v>28</v>
      </c>
      <c r="C63" s="107"/>
      <c r="D63" s="107">
        <v>18</v>
      </c>
    </row>
    <row r="64" spans="1:4">
      <c r="A64" s="108">
        <v>0.63888888888888873</v>
      </c>
      <c r="B64" s="107" t="s">
        <v>50</v>
      </c>
      <c r="C64" s="107"/>
      <c r="D64" s="107">
        <v>17</v>
      </c>
    </row>
    <row r="65" spans="1:4">
      <c r="A65" s="108">
        <v>0.64236111111111094</v>
      </c>
      <c r="B65" s="107" t="s">
        <v>63</v>
      </c>
      <c r="C65" s="107"/>
      <c r="D65" s="107">
        <v>1</v>
      </c>
    </row>
    <row r="66" spans="1:4">
      <c r="A66" s="108">
        <v>0.64236111111111094</v>
      </c>
      <c r="B66" s="107" t="s">
        <v>10</v>
      </c>
      <c r="C66" s="107" t="s">
        <v>77</v>
      </c>
      <c r="D66" s="107">
        <v>3</v>
      </c>
    </row>
    <row r="67" spans="1:4">
      <c r="A67" s="108">
        <v>0.64236111111111094</v>
      </c>
      <c r="B67" s="107" t="s">
        <v>33</v>
      </c>
      <c r="C67" s="107"/>
      <c r="D67" s="107">
        <v>0</v>
      </c>
    </row>
    <row r="68" spans="1:4">
      <c r="A68" s="108">
        <v>0.64236111111111094</v>
      </c>
      <c r="B68" s="107" t="s">
        <v>72</v>
      </c>
      <c r="C68" s="107"/>
      <c r="D68" s="107">
        <v>0</v>
      </c>
    </row>
    <row r="69" spans="1:4">
      <c r="A69" s="108">
        <v>0.64236111111111094</v>
      </c>
      <c r="B69" s="107" t="s">
        <v>73</v>
      </c>
      <c r="C69" s="107"/>
      <c r="D69" s="107">
        <v>3</v>
      </c>
    </row>
    <row r="70" spans="1:4">
      <c r="A70" s="108">
        <v>0.64236111111111094</v>
      </c>
      <c r="B70" s="107" t="s">
        <v>49</v>
      </c>
      <c r="C70" s="107" t="s">
        <v>77</v>
      </c>
      <c r="D70" s="107">
        <v>1</v>
      </c>
    </row>
    <row r="71" spans="1:4">
      <c r="A71" s="108">
        <v>0.64236111111111094</v>
      </c>
      <c r="B71" s="107" t="s">
        <v>104</v>
      </c>
      <c r="C71" s="107"/>
      <c r="D71" s="107">
        <v>2</v>
      </c>
    </row>
    <row r="72" spans="1:4">
      <c r="A72" s="108">
        <v>0.64236111111111094</v>
      </c>
      <c r="B72" s="107" t="s">
        <v>34</v>
      </c>
      <c r="C72" s="107"/>
      <c r="D72" s="107">
        <v>1</v>
      </c>
    </row>
    <row r="73" spans="1:4">
      <c r="A73" s="108">
        <v>0.64236111111111094</v>
      </c>
      <c r="B73" s="107" t="s">
        <v>35</v>
      </c>
      <c r="C73" s="107" t="s">
        <v>77</v>
      </c>
      <c r="D73" s="107">
        <v>6</v>
      </c>
    </row>
    <row r="74" spans="1:4">
      <c r="A74" s="108">
        <v>0.64236111111111094</v>
      </c>
      <c r="B74" s="107" t="s">
        <v>36</v>
      </c>
      <c r="C74" s="107"/>
      <c r="D74" s="107">
        <v>8</v>
      </c>
    </row>
    <row r="75" spans="1:4">
      <c r="A75" s="108">
        <v>0.65624999999999978</v>
      </c>
      <c r="B75" s="107" t="s">
        <v>38</v>
      </c>
      <c r="C75" s="107"/>
      <c r="D75" s="107">
        <v>10</v>
      </c>
    </row>
    <row r="76" spans="1:4">
      <c r="A76" s="108">
        <v>0.65624999999999978</v>
      </c>
      <c r="B76" s="107" t="s">
        <v>51</v>
      </c>
      <c r="C76" s="107"/>
      <c r="D76" s="107">
        <v>2</v>
      </c>
    </row>
  </sheetData>
  <conditionalFormatting sqref="B4:B76">
    <cfRule type="containsText" dxfId="201" priority="3" operator="containsText" text="1x">
      <formula>NOT(ISERROR(SEARCH("1x",B4)))</formula>
    </cfRule>
    <cfRule type="containsText" dxfId="200" priority="2" operator="containsText" text="2x">
      <formula>NOT(ISERROR(SEARCH("2x",B4)))</formula>
    </cfRule>
  </conditionalFormatting>
  <conditionalFormatting sqref="B3:B58">
    <cfRule type="containsText" dxfId="199" priority="1" operator="containsText" text="2-">
      <formula>NOT(ISERROR(SEARCH("2-",B3)))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3:B18"/>
  <sheetViews>
    <sheetView workbookViewId="0">
      <selection activeCell="A21" sqref="A21"/>
    </sheetView>
  </sheetViews>
  <sheetFormatPr defaultRowHeight="12.75"/>
  <cols>
    <col min="1" max="1" width="29.42578125" customWidth="1"/>
  </cols>
  <sheetData>
    <row r="3" spans="1:2" ht="15.75">
      <c r="A3" s="148" t="s">
        <v>406</v>
      </c>
    </row>
    <row r="5" spans="1:2">
      <c r="A5" s="106" t="s">
        <v>211</v>
      </c>
      <c r="B5">
        <v>772</v>
      </c>
    </row>
    <row r="6" spans="1:2">
      <c r="A6" s="106" t="s">
        <v>407</v>
      </c>
      <c r="B6">
        <v>73</v>
      </c>
    </row>
    <row r="7" spans="1:2">
      <c r="A7" s="106" t="s">
        <v>408</v>
      </c>
      <c r="B7" s="145">
        <v>0.35416666666666669</v>
      </c>
    </row>
    <row r="9" spans="1:2">
      <c r="A9" s="106" t="s">
        <v>414</v>
      </c>
      <c r="B9" s="145">
        <v>1.3888888888888889E-3</v>
      </c>
    </row>
    <row r="10" spans="1:2">
      <c r="A10" s="106" t="s">
        <v>415</v>
      </c>
      <c r="B10" s="145">
        <v>2.3148148148148146E-4</v>
      </c>
    </row>
    <row r="12" spans="1:2">
      <c r="A12" s="106" t="s">
        <v>409</v>
      </c>
      <c r="B12" s="145">
        <f>B9*B6</f>
        <v>0.10138888888888889</v>
      </c>
    </row>
    <row r="13" spans="1:2">
      <c r="A13" s="106" t="s">
        <v>410</v>
      </c>
      <c r="B13" s="145">
        <f>B5*B10</f>
        <v>0.1787037037037037</v>
      </c>
    </row>
    <row r="14" spans="1:2">
      <c r="A14" s="106" t="s">
        <v>412</v>
      </c>
      <c r="B14" s="145">
        <v>3.125E-2</v>
      </c>
    </row>
    <row r="16" spans="1:2">
      <c r="A16" s="106" t="s">
        <v>413</v>
      </c>
      <c r="B16" s="145">
        <f>B14+B13+B12</f>
        <v>0.31134259259259256</v>
      </c>
    </row>
    <row r="18" spans="1:2">
      <c r="A18" s="106" t="s">
        <v>411</v>
      </c>
      <c r="B18" s="145">
        <f>B16+B7</f>
        <v>0.6655092592592593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Schedule</vt:lpstr>
      <vt:lpstr>TimeBetweenEvents</vt:lpstr>
      <vt:lpstr>Program</vt:lpstr>
      <vt:lpstr>Sheet1</vt:lpstr>
      <vt:lpstr>Sheet2</vt:lpstr>
      <vt:lpstr>Sheet3</vt:lpstr>
      <vt:lpstr>Sheet4</vt:lpstr>
      <vt:lpstr>BOATCLASS</vt:lpstr>
      <vt:lpstr>current_schedule</vt:lpstr>
      <vt:lpstr>cushionclass</vt:lpstr>
      <vt:lpstr>cushionsex</vt:lpstr>
      <vt:lpstr>Schedule!Print_Area</vt:lpstr>
      <vt:lpstr>SCHEDULE</vt:lpstr>
      <vt:lpstr>thisschedule</vt:lpstr>
    </vt:vector>
  </TitlesOfParts>
  <Company>Varian Vacuum Technologies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Varian Vacuum Technologies</dc:creator>
  <cp:lastModifiedBy>cpopolo</cp:lastModifiedBy>
  <cp:lastPrinted>2011-08-20T15:26:44Z</cp:lastPrinted>
  <dcterms:created xsi:type="dcterms:W3CDTF">2006-08-28T18:33:29Z</dcterms:created>
  <dcterms:modified xsi:type="dcterms:W3CDTF">2014-10-01T16:15:37Z</dcterms:modified>
</cp:coreProperties>
</file>