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685" activeTab="0"/>
  </bookViews>
  <sheets>
    <sheet name="Schedule" sheetId="1" r:id="rId1"/>
    <sheet name="Website" sheetId="2" r:id="rId2"/>
    <sheet name="Medals" sheetId="3" r:id="rId3"/>
  </sheets>
  <definedNames>
    <definedName name="_xlnm._FilterDatabase" localSheetId="0" hidden="1">'Schedule'!$O$2:$R$65</definedName>
    <definedName name="BOATCLASS">'Schedule'!$AG$3:$AI$8</definedName>
    <definedName name="_xlnm.Print_Area" localSheetId="0">'Schedule'!$A$1:$Y$66</definedName>
  </definedNames>
  <calcPr fullCalcOnLoad="1"/>
</workbook>
</file>

<file path=xl/comments1.xml><?xml version="1.0" encoding="utf-8"?>
<comments xmlns="http://schemas.openxmlformats.org/spreadsheetml/2006/main">
  <authors>
    <author>cpopolo</author>
  </authors>
  <commentList>
    <comment ref="K33" authorId="0">
      <text>
        <r>
          <rPr>
            <b/>
            <sz val="9"/>
            <rFont val="Tahoma"/>
            <family val="2"/>
          </rPr>
          <t>cpopolo:</t>
        </r>
        <r>
          <rPr>
            <sz val="9"/>
            <rFont val="Tahoma"/>
            <family val="2"/>
          </rPr>
          <t xml:space="preserve">
DD needs staff space from 40
</t>
        </r>
      </text>
    </comment>
    <comment ref="K49" authorId="0">
      <text>
        <r>
          <rPr>
            <b/>
            <sz val="9"/>
            <rFont val="Tahoma"/>
            <family val="2"/>
          </rPr>
          <t>cpopolo:</t>
        </r>
        <r>
          <rPr>
            <sz val="9"/>
            <rFont val="Tahoma"/>
            <family val="2"/>
          </rPr>
          <t xml:space="preserve">
DD keep away from 34
</t>
        </r>
      </text>
    </comment>
    <comment ref="K53" authorId="0">
      <text>
        <r>
          <rPr>
            <b/>
            <sz val="9"/>
            <rFont val="Tahoma"/>
            <family val="0"/>
          </rPr>
          <t>cpopolo:</t>
        </r>
        <r>
          <rPr>
            <sz val="9"/>
            <rFont val="Tahoma"/>
            <family val="0"/>
          </rPr>
          <t xml:space="preserve">
Choney - needs equip separation from 40</t>
        </r>
      </text>
    </comment>
  </commentList>
</comments>
</file>

<file path=xl/comments2.xml><?xml version="1.0" encoding="utf-8"?>
<comments xmlns="http://schemas.openxmlformats.org/spreadsheetml/2006/main">
  <authors>
    <author>cpopolo</author>
  </authors>
  <commentList>
    <comment ref="B31" authorId="0">
      <text>
        <r>
          <rPr>
            <b/>
            <sz val="9"/>
            <rFont val="Tahoma"/>
            <family val="2"/>
          </rPr>
          <t>cpopolo:</t>
        </r>
        <r>
          <rPr>
            <sz val="9"/>
            <rFont val="Tahoma"/>
            <family val="2"/>
          </rPr>
          <t xml:space="preserve">
DD needs staff space from 40
</t>
        </r>
      </text>
    </comment>
    <comment ref="B49" authorId="0">
      <text>
        <r>
          <rPr>
            <b/>
            <sz val="9"/>
            <rFont val="Tahoma"/>
            <family val="2"/>
          </rPr>
          <t>cpopolo:</t>
        </r>
        <r>
          <rPr>
            <sz val="9"/>
            <rFont val="Tahoma"/>
            <family val="2"/>
          </rPr>
          <t xml:space="preserve">
DD keep away from 34
</t>
        </r>
      </text>
    </comment>
  </commentList>
</comments>
</file>

<file path=xl/sharedStrings.xml><?xml version="1.0" encoding="utf-8"?>
<sst xmlns="http://schemas.openxmlformats.org/spreadsheetml/2006/main" count="1036" uniqueCount="188">
  <si>
    <t>Age</t>
  </si>
  <si>
    <t>HS</t>
  </si>
  <si>
    <t>Nov</t>
  </si>
  <si>
    <t>O</t>
  </si>
  <si>
    <t>Sex</t>
  </si>
  <si>
    <t>M</t>
  </si>
  <si>
    <t>W</t>
  </si>
  <si>
    <t>Master</t>
  </si>
  <si>
    <t>Mixed</t>
  </si>
  <si>
    <t>Mixed 2x</t>
  </si>
  <si>
    <t>Mixed 4x</t>
  </si>
  <si>
    <t>Description</t>
  </si>
  <si>
    <t>Jr</t>
  </si>
  <si>
    <t>Club</t>
  </si>
  <si>
    <t>RC Event</t>
  </si>
  <si>
    <t>Mixed 8+</t>
  </si>
  <si>
    <t>LUNCH</t>
  </si>
  <si>
    <t>2007 PHT EVENT NUMBER</t>
  </si>
  <si>
    <t>M Masters 1x</t>
  </si>
  <si>
    <t>M Senior Master 1x</t>
  </si>
  <si>
    <t>M Grand Master 1x</t>
  </si>
  <si>
    <t>M Veteran 1x</t>
  </si>
  <si>
    <t>M Novice 4+</t>
  </si>
  <si>
    <t>M Junior 4+</t>
  </si>
  <si>
    <t>M Open 1x</t>
  </si>
  <si>
    <t>M Ltwt 1x</t>
  </si>
  <si>
    <t>M Club 1x</t>
  </si>
  <si>
    <t>M Novice 1x</t>
  </si>
  <si>
    <t>M Ltwt 4+</t>
  </si>
  <si>
    <t>M Open 4+</t>
  </si>
  <si>
    <t>M Club 8+</t>
  </si>
  <si>
    <t>M Novice 8+</t>
  </si>
  <si>
    <t xml:space="preserve">M Junior 8+ </t>
  </si>
  <si>
    <t>M 4x</t>
  </si>
  <si>
    <t>M Ltwt 8+</t>
  </si>
  <si>
    <t>M Open 2x</t>
  </si>
  <si>
    <t>M Master 2x</t>
  </si>
  <si>
    <t>M Club 2x</t>
  </si>
  <si>
    <t>M 2-</t>
  </si>
  <si>
    <t>M Open 8+</t>
  </si>
  <si>
    <t>W Master 1x</t>
  </si>
  <si>
    <t>W Senior Master 1x</t>
  </si>
  <si>
    <t>W Grand Master 1x</t>
  </si>
  <si>
    <t>W Veterans 1x</t>
  </si>
  <si>
    <t>W 4x</t>
  </si>
  <si>
    <t>W Novice 4+</t>
  </si>
  <si>
    <t>W Open 2x</t>
  </si>
  <si>
    <t>W Master 2x</t>
  </si>
  <si>
    <t>W Open 1x</t>
  </si>
  <si>
    <t>W Novice 8+</t>
  </si>
  <si>
    <t>W 2-</t>
  </si>
  <si>
    <t>W Open 4+</t>
  </si>
  <si>
    <t>W Open 8+</t>
  </si>
  <si>
    <t>M Masters 4+</t>
  </si>
  <si>
    <t>W Masters 4+</t>
  </si>
  <si>
    <t>M Masters 8+</t>
  </si>
  <si>
    <t>W Masters 8+</t>
  </si>
  <si>
    <t>W Junior 4+ (HS)</t>
  </si>
  <si>
    <t>W Junior 8+ (HS)</t>
  </si>
  <si>
    <t>W Club 2x **</t>
  </si>
  <si>
    <t>W Ltwt 1x **</t>
  </si>
  <si>
    <t>W Club 1x **</t>
  </si>
  <si>
    <t>W Novice 1x  **</t>
  </si>
  <si>
    <t>W Club 8+  **</t>
  </si>
  <si>
    <t>W Ltwt 4+  **</t>
  </si>
  <si>
    <t>FINAL CALL</t>
  </si>
  <si>
    <t>START TIME</t>
  </si>
  <si>
    <t>Boat Class</t>
  </si>
  <si>
    <t>Wgt</t>
  </si>
  <si>
    <t>Ltwt</t>
  </si>
  <si>
    <t>4x</t>
  </si>
  <si>
    <t>2x</t>
  </si>
  <si>
    <t>W Junior Novice 8+</t>
  </si>
  <si>
    <t>W Ltwt 8+</t>
  </si>
  <si>
    <t>W Junior Ltwt 8+ (HS)</t>
  </si>
  <si>
    <t>RC #</t>
  </si>
  <si>
    <t>ETA Return to docks</t>
  </si>
  <si>
    <t>Dock Throughput
Athletes/Hour</t>
  </si>
  <si>
    <t>RC Counts</t>
  </si>
  <si>
    <t>2009 PHT EVENT NUMBER</t>
  </si>
  <si>
    <t>Y</t>
  </si>
  <si>
    <t>HC</t>
  </si>
  <si>
    <t>W Junior Ltwt 4+ (HS)</t>
  </si>
  <si>
    <t>BBoatOffset</t>
  </si>
  <si>
    <t>Class</t>
  </si>
  <si>
    <t>CY
 #boats</t>
  </si>
  <si>
    <t>Required
Big Event Min Offset</t>
  </si>
  <si>
    <t>CY
Event
OFFSET</t>
  </si>
  <si>
    <t>M Rec Boat 1x</t>
  </si>
  <si>
    <t>W Rec Boat 1x</t>
  </si>
  <si>
    <t>M Junior Novice 8+</t>
  </si>
  <si>
    <t>#Athletes</t>
  </si>
  <si>
    <t>1x</t>
  </si>
  <si>
    <t>2-</t>
  </si>
  <si>
    <t>8+</t>
  </si>
  <si>
    <t>4+</t>
  </si>
  <si>
    <t>CY cume #boats</t>
  </si>
  <si>
    <t>CY #athl</t>
  </si>
  <si>
    <t>CY cume #athl</t>
  </si>
  <si>
    <t>W Junior 4x (HS)</t>
  </si>
  <si>
    <t>2011 Textile River Regatta</t>
  </si>
  <si>
    <t xml:space="preserve">Mens Masters 1x </t>
  </si>
  <si>
    <t xml:space="preserve">Womens Jr 4x </t>
  </si>
  <si>
    <t xml:space="preserve">Mens Jr Novice 8+ </t>
  </si>
  <si>
    <t xml:space="preserve">Mens Jr 4+ </t>
  </si>
  <si>
    <t xml:space="preserve">Womens Jr 4+ (HS only) </t>
  </si>
  <si>
    <t xml:space="preserve">Mens Masters 4+ </t>
  </si>
  <si>
    <t xml:space="preserve">Womens Ltwt 1x </t>
  </si>
  <si>
    <t xml:space="preserve">Womens Club 1x </t>
  </si>
  <si>
    <t xml:space="preserve">Womens Junior Ltwt 4+ </t>
  </si>
  <si>
    <t xml:space="preserve">Mens Jr 8+ </t>
  </si>
  <si>
    <t xml:space="preserve">Womens Jr Novice 8+ </t>
  </si>
  <si>
    <t xml:space="preserve">Womens Jr 8+ (HS only) </t>
  </si>
  <si>
    <t>Total</t>
  </si>
  <si>
    <t>PY #athl</t>
  </si>
  <si>
    <t>PY
#boats</t>
  </si>
  <si>
    <t>Start duration, min</t>
  </si>
  <si>
    <t>M Junior Ltwt 4+</t>
  </si>
  <si>
    <t>Mens Ltwt 8+</t>
  </si>
  <si>
    <t>Womens Ltwt 8+</t>
  </si>
  <si>
    <t>Entries</t>
  </si>
  <si>
    <t xml:space="preserve">Mens Grand Masters 1x </t>
  </si>
  <si>
    <t xml:space="preserve">Mens Veteran 1x </t>
  </si>
  <si>
    <t xml:space="preserve">Womens Senior Masters 1x </t>
  </si>
  <si>
    <t xml:space="preserve">Mens 2- </t>
  </si>
  <si>
    <t xml:space="preserve">Mens Masters 8+ </t>
  </si>
  <si>
    <t xml:space="preserve">Womens Masters 8+ </t>
  </si>
  <si>
    <t xml:space="preserve">Womens Club 2x </t>
  </si>
  <si>
    <t xml:space="preserve">Mens Open 1x </t>
  </si>
  <si>
    <t xml:space="preserve">Mens Ltwt 1x </t>
  </si>
  <si>
    <t xml:space="preserve">Womens Novice 4+ </t>
  </si>
  <si>
    <t xml:space="preserve">Mens Jr Ltwt 4+ </t>
  </si>
  <si>
    <t xml:space="preserve">Mens Club 2x </t>
  </si>
  <si>
    <t xml:space="preserve">Mens Open 8+ </t>
  </si>
  <si>
    <t xml:space="preserve">Womens Masters 1x </t>
  </si>
  <si>
    <t xml:space="preserve">Mens Rec 1x </t>
  </si>
  <si>
    <t xml:space="preserve">Womens Rec 1x </t>
  </si>
  <si>
    <t xml:space="preserve">Mens Novice 1x </t>
  </si>
  <si>
    <t xml:space="preserve">Mens Club 8+ </t>
  </si>
  <si>
    <t xml:space="preserve">Womens Open 4+ </t>
  </si>
  <si>
    <t xml:space="preserve">Womens Novice 8+ </t>
  </si>
  <si>
    <t xml:space="preserve">Womens Junior Ltwt 8+ </t>
  </si>
  <si>
    <t xml:space="preserve">Mens Masters 2x </t>
  </si>
  <si>
    <t xml:space="preserve">Mens Senior Masters 1x </t>
  </si>
  <si>
    <t xml:space="preserve">Mens Novice 8+ </t>
  </si>
  <si>
    <t xml:space="preserve">Mens Novice 4+ </t>
  </si>
  <si>
    <t xml:space="preserve">Mens 4x </t>
  </si>
  <si>
    <t xml:space="preserve">Womens Club 8+ </t>
  </si>
  <si>
    <t xml:space="preserve">Womens Masters 4+ </t>
  </si>
  <si>
    <t xml:space="preserve">Mixed 2x </t>
  </si>
  <si>
    <t xml:space="preserve">Womens Novice 1x </t>
  </si>
  <si>
    <t xml:space="preserve">Mens Open 4+ </t>
  </si>
  <si>
    <t xml:space="preserve">Mens Ltwt 4+ </t>
  </si>
  <si>
    <t xml:space="preserve">Womens Open 8+ </t>
  </si>
  <si>
    <t>CP Event</t>
  </si>
  <si>
    <t xml:space="preserve">Mens Club 1x </t>
  </si>
  <si>
    <t>FIRST CALL (Beach)</t>
  </si>
  <si>
    <t xml:space="preserve">Mixed Masters 8+ </t>
  </si>
  <si>
    <t xml:space="preserve">Womens Open 1x </t>
  </si>
  <si>
    <t xml:space="preserve">Womens 2- </t>
  </si>
  <si>
    <t xml:space="preserve">Mens Open 2x </t>
  </si>
  <si>
    <t xml:space="preserve">Womens Collegiate/Open 4x </t>
  </si>
  <si>
    <t>Womens Masters 2x</t>
  </si>
  <si>
    <t>Womens Ltwt 4+</t>
  </si>
  <si>
    <t>VERSION 3.0</t>
  </si>
  <si>
    <t xml:space="preserve">Womens Veteran 1x </t>
  </si>
  <si>
    <t xml:space="preserve">Womens Open 2x </t>
  </si>
  <si>
    <t>W Junior 2x **</t>
  </si>
  <si>
    <t>Womens Grand Masters 1x</t>
  </si>
  <si>
    <t xml:space="preserve">Womens Jr 2x </t>
  </si>
  <si>
    <t>Event</t>
  </si>
  <si>
    <t>Color</t>
  </si>
  <si>
    <t>GOLD</t>
  </si>
  <si>
    <t>SILVER</t>
  </si>
  <si>
    <t>BRONZE</t>
  </si>
  <si>
    <t xml:space="preserve">Mixed 4x </t>
  </si>
  <si>
    <t xml:space="preserve">Womens Jr Ltwt 1x </t>
  </si>
  <si>
    <t>W Jr 2-</t>
  </si>
  <si>
    <t xml:space="preserve">Womens Jr 2- </t>
  </si>
  <si>
    <t>CY = Current Year registrations FINAL from RC</t>
  </si>
  <si>
    <t>StartTime</t>
  </si>
  <si>
    <t>ColorSort</t>
  </si>
  <si>
    <t>A</t>
  </si>
  <si>
    <t>B</t>
  </si>
  <si>
    <t>C</t>
  </si>
  <si>
    <t>NrMedals</t>
  </si>
  <si>
    <t># Boats</t>
  </si>
  <si>
    <t>-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</si>
</sst>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\ a/p"/>
    <numFmt numFmtId="165" formatCode="_(* #,##0.0_);_(* \(#,##0.0\);_(* &quot;-&quot;??_);_(@_)"/>
    <numFmt numFmtId="166" formatCode="_(* #,##0_);_(* \(#,##0\);_(* &quot;-&quot;??_);_(@_)"/>
    <numFmt numFmtId="167" formatCode="h:mm;@"/>
    <numFmt numFmtId="168" formatCode="hh:mm;\(\-hh:mm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h:mm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55"/>
      <name val="Calibri"/>
      <family val="2"/>
    </font>
    <font>
      <sz val="12"/>
      <name val="Calibri"/>
      <family val="2"/>
    </font>
    <font>
      <sz val="10"/>
      <name val="Verdana"/>
      <family val="2"/>
    </font>
    <font>
      <sz val="10"/>
      <color indexed="19"/>
      <name val="Verdana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9"/>
      <name val="Calibri"/>
      <family val="2"/>
    </font>
    <font>
      <sz val="10"/>
      <color indexed="8"/>
      <name val="Calibri"/>
      <family val="2"/>
    </font>
    <font>
      <b/>
      <sz val="8"/>
      <color indexed="23"/>
      <name val="Calibri"/>
      <family val="2"/>
    </font>
    <font>
      <b/>
      <sz val="8"/>
      <color indexed="10"/>
      <name val="Calibri"/>
      <family val="2"/>
    </font>
    <font>
      <b/>
      <sz val="8"/>
      <color indexed="19"/>
      <name val="Calibri"/>
      <family val="2"/>
    </font>
    <font>
      <sz val="10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D3D3D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001133"/>
      </left>
      <right/>
      <top style="medium">
        <color rgb="FFC0C0C0"/>
      </top>
      <bottom/>
    </border>
    <border>
      <left/>
      <right/>
      <top style="medium">
        <color rgb="FFC0C0C0"/>
      </top>
      <bottom/>
    </border>
    <border>
      <left/>
      <right style="medium">
        <color rgb="FF001133"/>
      </right>
      <top style="medium">
        <color rgb="FFC0C0C0"/>
      </top>
      <bottom/>
    </border>
    <border>
      <left style="medium">
        <color rgb="FF001133"/>
      </left>
      <right/>
      <top/>
      <bottom/>
    </border>
    <border>
      <left>
        <color indexed="63"/>
      </left>
      <right style="medium">
        <color rgb="FF00113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medium">
        <color rgb="FF001133"/>
      </left>
      <right/>
      <top/>
      <bottom style="medium">
        <color rgb="FFC0C0C0"/>
      </bottom>
    </border>
    <border>
      <left/>
      <right/>
      <top/>
      <bottom style="medium">
        <color rgb="FFC0C0C0"/>
      </bottom>
    </border>
    <border>
      <left>
        <color indexed="63"/>
      </left>
      <right style="medium">
        <color rgb="FF001133"/>
      </right>
      <top>
        <color indexed="63"/>
      </top>
      <bottom style="medium">
        <color rgb="FFC0C0C0"/>
      </bottom>
    </border>
    <border>
      <left style="thin"/>
      <right style="thin">
        <color indexed="8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20" fontId="9" fillId="0" borderId="0" xfId="0" applyNumberFormat="1" applyFont="1" applyAlignment="1">
      <alignment horizontal="center"/>
    </xf>
    <xf numFmtId="20" fontId="10" fillId="0" borderId="0" xfId="0" applyNumberFormat="1" applyFont="1" applyAlignment="1">
      <alignment horizontal="center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5" fillId="33" borderId="12" xfId="57" applyFont="1" applyFill="1" applyBorder="1" applyAlignment="1">
      <alignment horizontal="center"/>
      <protection/>
    </xf>
    <xf numFmtId="0" fontId="5" fillId="34" borderId="13" xfId="0" applyFont="1" applyFill="1" applyBorder="1" applyAlignment="1">
      <alignment horizontal="center"/>
    </xf>
    <xf numFmtId="164" fontId="16" fillId="34" borderId="13" xfId="0" applyNumberFormat="1" applyFont="1" applyFill="1" applyBorder="1" applyAlignment="1">
      <alignment horizontal="center"/>
    </xf>
    <xf numFmtId="167" fontId="16" fillId="34" borderId="13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164" fontId="17" fillId="34" borderId="13" xfId="0" applyNumberFormat="1" applyFont="1" applyFill="1" applyBorder="1" applyAlignment="1">
      <alignment horizontal="center"/>
    </xf>
    <xf numFmtId="164" fontId="18" fillId="34" borderId="13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20" fontId="5" fillId="34" borderId="13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64" fontId="16" fillId="0" borderId="13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20" fontId="5" fillId="0" borderId="13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64" fontId="16" fillId="0" borderId="17" xfId="0" applyNumberFormat="1" applyFont="1" applyFill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16" fillId="34" borderId="14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16" fillId="34" borderId="15" xfId="0" applyFont="1" applyFill="1" applyBorder="1" applyAlignment="1">
      <alignment horizontal="center"/>
    </xf>
    <xf numFmtId="20" fontId="5" fillId="34" borderId="1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11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/>
    </xf>
    <xf numFmtId="0" fontId="7" fillId="34" borderId="14" xfId="0" applyNumberFormat="1" applyFont="1" applyFill="1" applyBorder="1" applyAlignment="1">
      <alignment/>
    </xf>
    <xf numFmtId="22" fontId="8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 quotePrefix="1">
      <alignment horizontal="left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right"/>
    </xf>
    <xf numFmtId="0" fontId="5" fillId="34" borderId="13" xfId="0" applyNumberFormat="1" applyFont="1" applyFill="1" applyBorder="1" applyAlignment="1">
      <alignment/>
    </xf>
    <xf numFmtId="168" fontId="5" fillId="34" borderId="13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20" fontId="5" fillId="34" borderId="14" xfId="0" applyNumberFormat="1" applyFont="1" applyFill="1" applyBorder="1" applyAlignment="1">
      <alignment horizontal="center"/>
    </xf>
    <xf numFmtId="165" fontId="4" fillId="0" borderId="17" xfId="42" applyNumberFormat="1" applyFont="1" applyFill="1" applyBorder="1" applyAlignment="1">
      <alignment horizontal="center"/>
    </xf>
    <xf numFmtId="165" fontId="4" fillId="0" borderId="0" xfId="42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7" borderId="14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166" fontId="6" fillId="7" borderId="14" xfId="42" applyNumberFormat="1" applyFont="1" applyFill="1" applyBorder="1" applyAlignment="1">
      <alignment horizontal="right"/>
    </xf>
    <xf numFmtId="166" fontId="6" fillId="7" borderId="13" xfId="42" applyNumberFormat="1" applyFont="1" applyFill="1" applyBorder="1" applyAlignment="1">
      <alignment horizontal="right"/>
    </xf>
    <xf numFmtId="166" fontId="9" fillId="0" borderId="0" xfId="42" applyNumberFormat="1" applyFont="1" applyAlignment="1">
      <alignment horizontal="right"/>
    </xf>
    <xf numFmtId="166" fontId="4" fillId="0" borderId="0" xfId="42" applyNumberFormat="1" applyFont="1" applyAlignment="1">
      <alignment horizontal="center"/>
    </xf>
    <xf numFmtId="0" fontId="59" fillId="37" borderId="0" xfId="0" applyFont="1" applyFill="1" applyAlignment="1">
      <alignment horizontal="left" vertical="top"/>
    </xf>
    <xf numFmtId="0" fontId="2" fillId="37" borderId="0" xfId="53" applyFont="1" applyFill="1" applyAlignment="1" applyProtection="1">
      <alignment horizontal="left" vertical="top" wrapText="1"/>
      <protection/>
    </xf>
    <xf numFmtId="0" fontId="59" fillId="38" borderId="0" xfId="0" applyFont="1" applyFill="1" applyAlignment="1">
      <alignment horizontal="left" vertical="top"/>
    </xf>
    <xf numFmtId="0" fontId="59" fillId="38" borderId="0" xfId="0" applyFont="1" applyFill="1" applyAlignment="1">
      <alignment horizontal="left" vertical="top" wrapText="1"/>
    </xf>
    <xf numFmtId="0" fontId="59" fillId="37" borderId="0" xfId="0" applyFont="1" applyFill="1" applyAlignment="1">
      <alignment horizontal="left" vertical="top" wrapText="1"/>
    </xf>
    <xf numFmtId="0" fontId="2" fillId="38" borderId="0" xfId="53" applyFont="1" applyFill="1" applyAlignment="1" applyProtection="1">
      <alignment horizontal="left" vertical="top" wrapText="1"/>
      <protection/>
    </xf>
    <xf numFmtId="0" fontId="59" fillId="37" borderId="18" xfId="0" applyFont="1" applyFill="1" applyBorder="1" applyAlignment="1">
      <alignment horizontal="left" vertical="top"/>
    </xf>
    <xf numFmtId="0" fontId="59" fillId="37" borderId="19" xfId="0" applyFont="1" applyFill="1" applyBorder="1" applyAlignment="1">
      <alignment horizontal="left" vertical="top"/>
    </xf>
    <xf numFmtId="0" fontId="2" fillId="37" borderId="19" xfId="53" applyFont="1" applyFill="1" applyBorder="1" applyAlignment="1" applyProtection="1">
      <alignment horizontal="left" vertical="top" wrapText="1"/>
      <protection/>
    </xf>
    <xf numFmtId="0" fontId="59" fillId="37" borderId="20" xfId="0" applyFont="1" applyFill="1" applyBorder="1" applyAlignment="1">
      <alignment horizontal="right" vertical="top" wrapText="1"/>
    </xf>
    <xf numFmtId="0" fontId="59" fillId="38" borderId="21" xfId="0" applyFont="1" applyFill="1" applyBorder="1" applyAlignment="1">
      <alignment horizontal="left" vertical="top"/>
    </xf>
    <xf numFmtId="0" fontId="59" fillId="38" borderId="22" xfId="0" applyFont="1" applyFill="1" applyBorder="1" applyAlignment="1">
      <alignment horizontal="right" vertical="top" wrapText="1"/>
    </xf>
    <xf numFmtId="0" fontId="59" fillId="37" borderId="21" xfId="0" applyFont="1" applyFill="1" applyBorder="1" applyAlignment="1">
      <alignment horizontal="left" vertical="top"/>
    </xf>
    <xf numFmtId="0" fontId="59" fillId="37" borderId="22" xfId="0" applyFont="1" applyFill="1" applyBorder="1" applyAlignment="1">
      <alignment horizontal="right" vertical="top" wrapText="1"/>
    </xf>
    <xf numFmtId="0" fontId="5" fillId="34" borderId="15" xfId="0" applyFont="1" applyFill="1" applyBorder="1" applyAlignment="1">
      <alignment horizontal="center"/>
    </xf>
    <xf numFmtId="0" fontId="5" fillId="34" borderId="23" xfId="0" applyNumberFormat="1" applyFont="1" applyFill="1" applyBorder="1" applyAlignment="1">
      <alignment horizontal="center"/>
    </xf>
    <xf numFmtId="164" fontId="16" fillId="34" borderId="15" xfId="0" applyNumberFormat="1" applyFont="1" applyFill="1" applyBorder="1" applyAlignment="1">
      <alignment horizontal="center"/>
    </xf>
    <xf numFmtId="164" fontId="17" fillId="34" borderId="15" xfId="0" applyNumberFormat="1" applyFont="1" applyFill="1" applyBorder="1" applyAlignment="1">
      <alignment horizontal="center"/>
    </xf>
    <xf numFmtId="164" fontId="18" fillId="34" borderId="15" xfId="0" applyNumberFormat="1" applyFont="1" applyFill="1" applyBorder="1" applyAlignment="1">
      <alignment horizontal="center"/>
    </xf>
    <xf numFmtId="0" fontId="13" fillId="39" borderId="24" xfId="0" applyFont="1" applyFill="1" applyBorder="1" applyAlignment="1">
      <alignment horizontal="center" wrapText="1"/>
    </xf>
    <xf numFmtId="0" fontId="13" fillId="39" borderId="24" xfId="0" applyFont="1" applyFill="1" applyBorder="1" applyAlignment="1">
      <alignment/>
    </xf>
    <xf numFmtId="0" fontId="13" fillId="39" borderId="24" xfId="0" applyFont="1" applyFill="1" applyBorder="1" applyAlignment="1">
      <alignment horizontal="center"/>
    </xf>
    <xf numFmtId="0" fontId="14" fillId="39" borderId="24" xfId="0" applyFont="1" applyFill="1" applyBorder="1" applyAlignment="1">
      <alignment horizontal="center" wrapText="1"/>
    </xf>
    <xf numFmtId="167" fontId="16" fillId="34" borderId="15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5" fontId="4" fillId="0" borderId="11" xfId="42" applyNumberFormat="1" applyFont="1" applyFill="1" applyBorder="1" applyAlignment="1">
      <alignment horizontal="center"/>
    </xf>
    <xf numFmtId="0" fontId="6" fillId="7" borderId="23" xfId="0" applyFont="1" applyFill="1" applyBorder="1" applyAlignment="1">
      <alignment horizontal="right"/>
    </xf>
    <xf numFmtId="166" fontId="6" fillId="7" borderId="23" xfId="42" applyNumberFormat="1" applyFont="1" applyFill="1" applyBorder="1" applyAlignment="1">
      <alignment horizontal="right"/>
    </xf>
    <xf numFmtId="0" fontId="5" fillId="36" borderId="23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13" fillId="35" borderId="24" xfId="0" applyFont="1" applyFill="1" applyBorder="1" applyAlignment="1">
      <alignment horizontal="center" wrapText="1"/>
    </xf>
    <xf numFmtId="166" fontId="13" fillId="40" borderId="24" xfId="42" applyNumberFormat="1" applyFont="1" applyFill="1" applyBorder="1" applyAlignment="1">
      <alignment horizontal="center" wrapText="1"/>
    </xf>
    <xf numFmtId="165" fontId="13" fillId="39" borderId="24" xfId="42" applyNumberFormat="1" applyFont="1" applyFill="1" applyBorder="1" applyAlignment="1">
      <alignment horizontal="center" wrapText="1"/>
    </xf>
    <xf numFmtId="0" fontId="13" fillId="39" borderId="24" xfId="0" applyFont="1" applyFill="1" applyBorder="1" applyAlignment="1">
      <alignment horizontal="center" vertical="top" wrapText="1"/>
    </xf>
    <xf numFmtId="0" fontId="13" fillId="39" borderId="24" xfId="0" applyFont="1" applyFill="1" applyBorder="1" applyAlignment="1">
      <alignment horizontal="center" vertical="top"/>
    </xf>
    <xf numFmtId="0" fontId="13" fillId="39" borderId="24" xfId="0" applyFont="1" applyFill="1" applyBorder="1" applyAlignment="1">
      <alignment horizontal="right" wrapText="1"/>
    </xf>
    <xf numFmtId="166" fontId="13" fillId="39" borderId="24" xfId="42" applyNumberFormat="1" applyFont="1" applyFill="1" applyBorder="1" applyAlignment="1">
      <alignment horizontal="right" wrapText="1"/>
    </xf>
    <xf numFmtId="0" fontId="13" fillId="36" borderId="24" xfId="0" applyFont="1" applyFill="1" applyBorder="1" applyAlignment="1">
      <alignment horizontal="center" wrapText="1"/>
    </xf>
    <xf numFmtId="166" fontId="6" fillId="0" borderId="13" xfId="0" applyNumberFormat="1" applyFont="1" applyBorder="1" applyAlignment="1">
      <alignment/>
    </xf>
    <xf numFmtId="0" fontId="59" fillId="38" borderId="25" xfId="0" applyFont="1" applyFill="1" applyBorder="1" applyAlignment="1">
      <alignment horizontal="left" vertical="top"/>
    </xf>
    <xf numFmtId="0" fontId="59" fillId="38" borderId="26" xfId="0" applyFont="1" applyFill="1" applyBorder="1" applyAlignment="1">
      <alignment horizontal="left" vertical="top"/>
    </xf>
    <xf numFmtId="0" fontId="2" fillId="38" borderId="26" xfId="53" applyFont="1" applyFill="1" applyBorder="1" applyAlignment="1" applyProtection="1">
      <alignment horizontal="left" vertical="top" wrapText="1"/>
      <protection/>
    </xf>
    <xf numFmtId="0" fontId="59" fillId="38" borderId="27" xfId="0" applyFont="1" applyFill="1" applyBorder="1" applyAlignment="1">
      <alignment horizontal="right" vertical="top" wrapText="1"/>
    </xf>
    <xf numFmtId="173" fontId="4" fillId="0" borderId="0" xfId="60" applyNumberFormat="1" applyFont="1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5" fillId="34" borderId="15" xfId="0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3" fillId="39" borderId="24" xfId="0" applyFont="1" applyFill="1" applyBorder="1" applyAlignment="1">
      <alignment horizontal="center" wrapText="1"/>
    </xf>
    <xf numFmtId="0" fontId="12" fillId="0" borderId="28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149959996342659"/>
        </patternFill>
      </fill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gattacentral.com/regatta/entries/competitors.jsp?job_id=2046&amp;event_id=1" TargetMode="External" /><Relationship Id="rId2" Type="http://schemas.openxmlformats.org/officeDocument/2006/relationships/hyperlink" Target="https://www.regattacentral.com/regatta/entries/competitors.jsp?job_id=2046&amp;event_id=2" TargetMode="External" /><Relationship Id="rId3" Type="http://schemas.openxmlformats.org/officeDocument/2006/relationships/hyperlink" Target="https://www.regattacentral.com/regatta/entries/competitors.jsp?job_id=2046&amp;event_id=3" TargetMode="External" /><Relationship Id="rId4" Type="http://schemas.openxmlformats.org/officeDocument/2006/relationships/hyperlink" Target="https://www.regattacentral.com/regatta/entries/competitors.jsp?job_id=2046&amp;event_id=4" TargetMode="External" /><Relationship Id="rId5" Type="http://schemas.openxmlformats.org/officeDocument/2006/relationships/hyperlink" Target="https://www.regattacentral.com/regatta/entries/competitors.jsp?job_id=2046&amp;event_id=5" TargetMode="External" /><Relationship Id="rId6" Type="http://schemas.openxmlformats.org/officeDocument/2006/relationships/hyperlink" Target="https://www.regattacentral.com/regatta/entries/competitors.jsp?job_id=2046&amp;event_id=6" TargetMode="External" /><Relationship Id="rId7" Type="http://schemas.openxmlformats.org/officeDocument/2006/relationships/hyperlink" Target="https://www.regattacentral.com/regatta/entries/competitors.jsp?job_id=2046&amp;event_id=8" TargetMode="External" /><Relationship Id="rId8" Type="http://schemas.openxmlformats.org/officeDocument/2006/relationships/hyperlink" Target="https://www.regattacentral.com/regatta/entries/competitors.jsp?job_id=2046&amp;event_id=9" TargetMode="External" /><Relationship Id="rId9" Type="http://schemas.openxmlformats.org/officeDocument/2006/relationships/hyperlink" Target="https://www.regattacentral.com/regatta/entries/competitors.jsp?job_id=2046&amp;event_id=10" TargetMode="External" /><Relationship Id="rId10" Type="http://schemas.openxmlformats.org/officeDocument/2006/relationships/hyperlink" Target="https://www.regattacentral.com/regatta/entries/competitors.jsp?job_id=2046&amp;event_id=11" TargetMode="External" /><Relationship Id="rId11" Type="http://schemas.openxmlformats.org/officeDocument/2006/relationships/hyperlink" Target="https://www.regattacentral.com/regatta/entries/competitors.jsp?job_id=2046&amp;event_id=12" TargetMode="External" /><Relationship Id="rId12" Type="http://schemas.openxmlformats.org/officeDocument/2006/relationships/hyperlink" Target="https://www.regattacentral.com/regatta/entries/competitors.jsp?job_id=2046&amp;event_id=13" TargetMode="External" /><Relationship Id="rId13" Type="http://schemas.openxmlformats.org/officeDocument/2006/relationships/hyperlink" Target="https://www.regattacentral.com/regatta/entries/competitors.jsp?job_id=2046&amp;event_id=14" TargetMode="External" /><Relationship Id="rId14" Type="http://schemas.openxmlformats.org/officeDocument/2006/relationships/hyperlink" Target="https://www.regattacentral.com/regatta/entries/competitors.jsp?job_id=2046&amp;event_id=15" TargetMode="External" /><Relationship Id="rId15" Type="http://schemas.openxmlformats.org/officeDocument/2006/relationships/hyperlink" Target="https://www.regattacentral.com/regatta/entries/competitors.jsp?job_id=2046&amp;event_id=16" TargetMode="External" /><Relationship Id="rId16" Type="http://schemas.openxmlformats.org/officeDocument/2006/relationships/hyperlink" Target="https://www.regattacentral.com/regatta/entries/competitors.jsp?job_id=2046&amp;event_id=17" TargetMode="External" /><Relationship Id="rId17" Type="http://schemas.openxmlformats.org/officeDocument/2006/relationships/hyperlink" Target="https://www.regattacentral.com/regatta/entries/competitors.jsp?job_id=2046&amp;event_id=18" TargetMode="External" /><Relationship Id="rId18" Type="http://schemas.openxmlformats.org/officeDocument/2006/relationships/hyperlink" Target="https://www.regattacentral.com/regatta/entries/competitors.jsp?job_id=2046&amp;event_id=45" TargetMode="External" /><Relationship Id="rId19" Type="http://schemas.openxmlformats.org/officeDocument/2006/relationships/hyperlink" Target="https://www.regattacentral.com/regatta/entries/competitors.jsp?job_id=2046&amp;event_id=60" TargetMode="External" /><Relationship Id="rId20" Type="http://schemas.openxmlformats.org/officeDocument/2006/relationships/hyperlink" Target="https://www.regattacentral.com/regatta/entries/competitors.jsp?job_id=2046&amp;event_id=19" TargetMode="External" /><Relationship Id="rId21" Type="http://schemas.openxmlformats.org/officeDocument/2006/relationships/hyperlink" Target="https://www.regattacentral.com/regatta/entries/competitors.jsp?job_id=2046&amp;event_id=20" TargetMode="External" /><Relationship Id="rId22" Type="http://schemas.openxmlformats.org/officeDocument/2006/relationships/hyperlink" Target="https://www.regattacentral.com/regatta/entries/competitors.jsp?job_id=2046&amp;event_id=22" TargetMode="External" /><Relationship Id="rId23" Type="http://schemas.openxmlformats.org/officeDocument/2006/relationships/hyperlink" Target="https://www.regattacentral.com/regatta/entries/competitors.jsp?job_id=2046&amp;event_id=23" TargetMode="External" /><Relationship Id="rId24" Type="http://schemas.openxmlformats.org/officeDocument/2006/relationships/hyperlink" Target="https://www.regattacentral.com/regatta/entries/competitors.jsp?job_id=2046&amp;event_id=24" TargetMode="External" /><Relationship Id="rId25" Type="http://schemas.openxmlformats.org/officeDocument/2006/relationships/hyperlink" Target="https://www.regattacentral.com/regatta/entries/competitors.jsp?job_id=2046&amp;event_id=25" TargetMode="External" /><Relationship Id="rId26" Type="http://schemas.openxmlformats.org/officeDocument/2006/relationships/hyperlink" Target="https://www.regattacentral.com/regatta/entries/competitors.jsp?job_id=2046&amp;event_id=26" TargetMode="External" /><Relationship Id="rId27" Type="http://schemas.openxmlformats.org/officeDocument/2006/relationships/hyperlink" Target="https://www.regattacentral.com/regatta/entries/competitors.jsp?job_id=2046&amp;event_id=27" TargetMode="External" /><Relationship Id="rId28" Type="http://schemas.openxmlformats.org/officeDocument/2006/relationships/hyperlink" Target="https://www.regattacentral.com/regatta/entries/competitors.jsp?job_id=2046&amp;event_id=28" TargetMode="External" /><Relationship Id="rId29" Type="http://schemas.openxmlformats.org/officeDocument/2006/relationships/hyperlink" Target="https://www.regattacentral.com/regatta/entries/competitors.jsp?job_id=2046&amp;event_id=33" TargetMode="External" /><Relationship Id="rId30" Type="http://schemas.openxmlformats.org/officeDocument/2006/relationships/hyperlink" Target="https://www.regattacentral.com/regatta/entries/competitors.jsp?job_id=2046&amp;event_id=29" TargetMode="External" /><Relationship Id="rId31" Type="http://schemas.openxmlformats.org/officeDocument/2006/relationships/hyperlink" Target="https://www.regattacentral.com/regatta/entries/competitors.jsp?job_id=2046&amp;event_id=30" TargetMode="External" /><Relationship Id="rId32" Type="http://schemas.openxmlformats.org/officeDocument/2006/relationships/hyperlink" Target="https://www.regattacentral.com/regatta/entries/competitors.jsp?job_id=2046&amp;event_id=31" TargetMode="External" /><Relationship Id="rId33" Type="http://schemas.openxmlformats.org/officeDocument/2006/relationships/hyperlink" Target="https://www.regattacentral.com/regatta/entries/competitors.jsp?job_id=2046&amp;event_id=34" TargetMode="External" /><Relationship Id="rId34" Type="http://schemas.openxmlformats.org/officeDocument/2006/relationships/hyperlink" Target="https://www.regattacentral.com/regatta/entries/competitors.jsp?job_id=2046&amp;event_id=32" TargetMode="External" /><Relationship Id="rId35" Type="http://schemas.openxmlformats.org/officeDocument/2006/relationships/hyperlink" Target="https://www.regattacentral.com/regatta/entries/competitors.jsp?job_id=2046&amp;event_id=35" TargetMode="External" /><Relationship Id="rId36" Type="http://schemas.openxmlformats.org/officeDocument/2006/relationships/hyperlink" Target="https://www.regattacentral.com/regatta/entries/competitors.jsp?job_id=2046&amp;event_id=58" TargetMode="External" /><Relationship Id="rId37" Type="http://schemas.openxmlformats.org/officeDocument/2006/relationships/hyperlink" Target="https://www.regattacentral.com/regatta/entries/competitors.jsp?job_id=2046&amp;event_id=36" TargetMode="External" /><Relationship Id="rId38" Type="http://schemas.openxmlformats.org/officeDocument/2006/relationships/hyperlink" Target="https://www.regattacentral.com/regatta/entries/competitors.jsp?job_id=2046&amp;event_id=61" TargetMode="External" /><Relationship Id="rId39" Type="http://schemas.openxmlformats.org/officeDocument/2006/relationships/hyperlink" Target="https://www.regattacentral.com/regatta/entries/competitors.jsp?job_id=2046&amp;event_id=37" TargetMode="External" /><Relationship Id="rId40" Type="http://schemas.openxmlformats.org/officeDocument/2006/relationships/hyperlink" Target="https://www.regattacentral.com/regatta/entries/competitors.jsp?job_id=2046&amp;event_id=38" TargetMode="External" /><Relationship Id="rId41" Type="http://schemas.openxmlformats.org/officeDocument/2006/relationships/hyperlink" Target="https://www.regattacentral.com/regatta/entries/competitors.jsp?job_id=2046&amp;event_id=40" TargetMode="External" /><Relationship Id="rId42" Type="http://schemas.openxmlformats.org/officeDocument/2006/relationships/hyperlink" Target="https://www.regattacentral.com/regatta/entries/competitors.jsp?job_id=2046&amp;event_id=59" TargetMode="External" /><Relationship Id="rId43" Type="http://schemas.openxmlformats.org/officeDocument/2006/relationships/hyperlink" Target="https://www.regattacentral.com/regatta/entries/competitors.jsp?job_id=2046&amp;event_id=41" TargetMode="External" /><Relationship Id="rId44" Type="http://schemas.openxmlformats.org/officeDocument/2006/relationships/hyperlink" Target="https://www.regattacentral.com/regatta/entries/competitors.jsp?job_id=2046&amp;event_id=43" TargetMode="External" /><Relationship Id="rId45" Type="http://schemas.openxmlformats.org/officeDocument/2006/relationships/hyperlink" Target="https://www.regattacentral.com/regatta/entries/competitors.jsp?job_id=2046&amp;event_id=44" TargetMode="External" /><Relationship Id="rId46" Type="http://schemas.openxmlformats.org/officeDocument/2006/relationships/hyperlink" Target="https://www.regattacentral.com/regatta/entries/competitors.jsp?job_id=2046&amp;event_id=46" TargetMode="External" /><Relationship Id="rId47" Type="http://schemas.openxmlformats.org/officeDocument/2006/relationships/hyperlink" Target="https://www.regattacentral.com/regatta/entries/competitors.jsp?job_id=2046&amp;event_id=39" TargetMode="External" /><Relationship Id="rId48" Type="http://schemas.openxmlformats.org/officeDocument/2006/relationships/hyperlink" Target="https://www.regattacentral.com/regatta/entries/competitors.jsp?job_id=2046&amp;event_id=42" TargetMode="External" /><Relationship Id="rId49" Type="http://schemas.openxmlformats.org/officeDocument/2006/relationships/hyperlink" Target="https://www.regattacentral.com/regatta/entries/competitors.jsp?job_id=2046&amp;event_id=48" TargetMode="External" /><Relationship Id="rId50" Type="http://schemas.openxmlformats.org/officeDocument/2006/relationships/hyperlink" Target="https://www.regattacentral.com/regatta/entries/competitors.jsp?job_id=2046&amp;event_id=50" TargetMode="External" /><Relationship Id="rId51" Type="http://schemas.openxmlformats.org/officeDocument/2006/relationships/hyperlink" Target="https://www.regattacentral.com/regatta/entries/competitors.jsp?job_id=2046&amp;event_id=49" TargetMode="External" /><Relationship Id="rId52" Type="http://schemas.openxmlformats.org/officeDocument/2006/relationships/hyperlink" Target="https://www.regattacentral.com/regatta/entries/competitors.jsp?job_id=2046&amp;event_id=62" TargetMode="External" /><Relationship Id="rId53" Type="http://schemas.openxmlformats.org/officeDocument/2006/relationships/hyperlink" Target="https://www.regattacentral.com/regatta/entries/competitors.jsp?job_id=2046&amp;event_id=51" TargetMode="External" /><Relationship Id="rId54" Type="http://schemas.openxmlformats.org/officeDocument/2006/relationships/hyperlink" Target="https://www.regattacentral.com/regatta/entries/competitors.jsp?job_id=2046&amp;event_id=52" TargetMode="External" /><Relationship Id="rId55" Type="http://schemas.openxmlformats.org/officeDocument/2006/relationships/hyperlink" Target="https://www.regattacentral.com/regatta/entries/competitors.jsp?job_id=2046&amp;event_id=53" TargetMode="External" /><Relationship Id="rId56" Type="http://schemas.openxmlformats.org/officeDocument/2006/relationships/hyperlink" Target="https://www.regattacentral.com/regatta/entries/competitors.jsp?job_id=2046&amp;event_id=54" TargetMode="External" /><Relationship Id="rId57" Type="http://schemas.openxmlformats.org/officeDocument/2006/relationships/hyperlink" Target="https://www.regattacentral.com/regatta/entries/competitors.jsp?job_id=2046&amp;event_id=55" TargetMode="External" /><Relationship Id="rId58" Type="http://schemas.openxmlformats.org/officeDocument/2006/relationships/comments" Target="../comments1.xml" /><Relationship Id="rId59" Type="http://schemas.openxmlformats.org/officeDocument/2006/relationships/vmlDrawing" Target="../drawings/vmlDrawing1.vml" /><Relationship Id="rId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8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7.25" customHeight="1"/>
  <cols>
    <col min="1" max="1" width="7.421875" style="1" customWidth="1"/>
    <col min="2" max="2" width="6.00390625" style="1" customWidth="1"/>
    <col min="3" max="3" width="9.57421875" style="7" customWidth="1"/>
    <col min="4" max="5" width="10.28125" style="7" customWidth="1"/>
    <col min="6" max="6" width="9.57421875" style="7" hidden="1" customWidth="1"/>
    <col min="7" max="7" width="11.00390625" style="7" hidden="1" customWidth="1"/>
    <col min="8" max="8" width="10.57421875" style="7" customWidth="1"/>
    <col min="9" max="9" width="11.421875" style="7" customWidth="1"/>
    <col min="10" max="10" width="7.57421875" style="8" customWidth="1"/>
    <col min="11" max="11" width="21.7109375" style="2" customWidth="1"/>
    <col min="12" max="12" width="3.7109375" style="2" customWidth="1"/>
    <col min="13" max="13" width="8.8515625" style="53" customWidth="1"/>
    <col min="14" max="14" width="8.8515625" style="64" customWidth="1"/>
    <col min="15" max="18" width="7.140625" style="1" customWidth="1"/>
    <col min="19" max="19" width="9.421875" style="35" customWidth="1"/>
    <col min="20" max="20" width="7.140625" style="70" customWidth="1"/>
    <col min="21" max="21" width="9.00390625" style="70" customWidth="1"/>
    <col min="22" max="23" width="8.140625" style="1" customWidth="1"/>
    <col min="24" max="24" width="4.57421875" style="2" customWidth="1"/>
    <col min="25" max="25" width="15.8515625" style="2" customWidth="1"/>
    <col min="26" max="26" width="9.140625" style="2" customWidth="1"/>
    <col min="27" max="27" width="6.57421875" style="2" customWidth="1"/>
    <col min="28" max="28" width="19.7109375" style="2" customWidth="1"/>
    <col min="29" max="29" width="9.140625" style="2" customWidth="1"/>
    <col min="30" max="30" width="6.00390625" style="2" customWidth="1"/>
    <col min="31" max="31" width="11.28125" style="2" customWidth="1"/>
    <col min="32" max="32" width="9.140625" style="2" customWidth="1"/>
    <col min="33" max="34" width="9.140625" style="1" customWidth="1"/>
    <col min="35" max="35" width="9.140625" style="2" customWidth="1"/>
    <col min="36" max="37" width="9.140625" style="35" customWidth="1"/>
    <col min="38" max="16384" width="9.140625" style="2" customWidth="1"/>
  </cols>
  <sheetData>
    <row r="1" spans="1:30" ht="66.75" customHeight="1">
      <c r="A1" s="44" t="s">
        <v>100</v>
      </c>
      <c r="B1" s="45"/>
      <c r="C1" s="45"/>
      <c r="D1" s="45"/>
      <c r="E1" s="9"/>
      <c r="F1" s="9"/>
      <c r="G1" s="49">
        <f ca="1">NOW()</f>
        <v>40814.05892592593</v>
      </c>
      <c r="H1" s="49"/>
      <c r="I1" s="125" t="s">
        <v>164</v>
      </c>
      <c r="J1" s="126"/>
      <c r="K1" s="126"/>
      <c r="L1" s="125" t="s">
        <v>179</v>
      </c>
      <c r="M1" s="127"/>
      <c r="N1" s="127"/>
      <c r="O1" s="127"/>
      <c r="P1" s="127"/>
      <c r="Q1" s="127"/>
      <c r="R1" s="127"/>
      <c r="S1" s="127"/>
      <c r="T1" s="127"/>
      <c r="U1" s="127"/>
      <c r="V1" s="65"/>
      <c r="W1" s="65"/>
      <c r="X1" s="50"/>
      <c r="Y1" s="50"/>
      <c r="Z1" s="10"/>
      <c r="AA1" s="10"/>
      <c r="AB1" s="10" t="s">
        <v>78</v>
      </c>
      <c r="AC1" s="10"/>
      <c r="AD1" s="10"/>
    </row>
    <row r="2" spans="1:37" ht="45.75" customHeight="1" thickBot="1">
      <c r="A2" s="91" t="s">
        <v>14</v>
      </c>
      <c r="B2" s="91" t="s">
        <v>154</v>
      </c>
      <c r="C2" s="91" t="s">
        <v>156</v>
      </c>
      <c r="D2" s="91" t="s">
        <v>65</v>
      </c>
      <c r="E2" s="91" t="s">
        <v>86</v>
      </c>
      <c r="F2" s="102" t="s">
        <v>79</v>
      </c>
      <c r="G2" s="103" t="s">
        <v>17</v>
      </c>
      <c r="H2" s="91" t="s">
        <v>87</v>
      </c>
      <c r="I2" s="91" t="s">
        <v>66</v>
      </c>
      <c r="J2" s="94" t="s">
        <v>76</v>
      </c>
      <c r="K2" s="92" t="s">
        <v>11</v>
      </c>
      <c r="L2" s="93" t="s">
        <v>81</v>
      </c>
      <c r="M2" s="91" t="s">
        <v>85</v>
      </c>
      <c r="N2" s="104" t="s">
        <v>116</v>
      </c>
      <c r="O2" s="105" t="s">
        <v>67</v>
      </c>
      <c r="P2" s="106" t="s">
        <v>4</v>
      </c>
      <c r="Q2" s="106" t="s">
        <v>68</v>
      </c>
      <c r="R2" s="106" t="s">
        <v>0</v>
      </c>
      <c r="S2" s="107" t="s">
        <v>96</v>
      </c>
      <c r="T2" s="108" t="s">
        <v>97</v>
      </c>
      <c r="U2" s="108" t="s">
        <v>98</v>
      </c>
      <c r="V2" s="109" t="s">
        <v>115</v>
      </c>
      <c r="W2" s="109" t="s">
        <v>114</v>
      </c>
      <c r="X2" s="123" t="s">
        <v>77</v>
      </c>
      <c r="Y2" s="124"/>
      <c r="Z2" s="11" t="s">
        <v>75</v>
      </c>
      <c r="AB2" s="11" t="s">
        <v>11</v>
      </c>
      <c r="AC2" s="11" t="s">
        <v>120</v>
      </c>
      <c r="AD2" s="10"/>
      <c r="AE2" s="51"/>
      <c r="AF2" s="51"/>
      <c r="AG2" s="51" t="s">
        <v>84</v>
      </c>
      <c r="AH2" s="51" t="s">
        <v>91</v>
      </c>
      <c r="AI2" s="51"/>
      <c r="AJ2" s="51"/>
      <c r="AK2" s="51"/>
    </row>
    <row r="3" spans="1:37" s="3" customFormat="1" ht="12" customHeight="1" thickTop="1">
      <c r="A3" s="86">
        <v>1</v>
      </c>
      <c r="B3" s="86">
        <f>IF(M3&gt;0,COUNTIF(M$3:M3,"&gt;0"),0)</f>
        <v>1</v>
      </c>
      <c r="C3" s="88">
        <f>I3-(5/96)-E3</f>
        <v>0.30208333333333337</v>
      </c>
      <c r="D3" s="88">
        <f>C3+(20/1440)</f>
        <v>0.31597222222222227</v>
      </c>
      <c r="E3" s="95">
        <f>IF(V3&gt;$AF$3,(1/4)/24,0)+INT(N3/10)*((5/60)/24)</f>
        <v>0</v>
      </c>
      <c r="F3" s="34"/>
      <c r="G3" s="41">
        <v>12</v>
      </c>
      <c r="H3" s="86"/>
      <c r="I3" s="89">
        <v>0.3541666666666667</v>
      </c>
      <c r="J3" s="90">
        <f>I3+(40/1440)</f>
        <v>0.3819444444444445</v>
      </c>
      <c r="K3" s="19" t="s">
        <v>18</v>
      </c>
      <c r="L3" s="87" t="s">
        <v>80</v>
      </c>
      <c r="M3" s="96">
        <f>AC3</f>
        <v>5</v>
      </c>
      <c r="N3" s="97">
        <f>M3/3</f>
        <v>1.6666666666666667</v>
      </c>
      <c r="O3" s="27" t="s">
        <v>92</v>
      </c>
      <c r="P3" s="27" t="s">
        <v>5</v>
      </c>
      <c r="Q3" s="27"/>
      <c r="R3" s="27" t="s">
        <v>7</v>
      </c>
      <c r="S3" s="98">
        <f>SUM(M$3:M3)</f>
        <v>5</v>
      </c>
      <c r="T3" s="99">
        <f aca="true" t="shared" si="0" ref="T3:T44">M3*VLOOKUP(O3,BOATCLASS,2)</f>
        <v>5</v>
      </c>
      <c r="U3" s="99">
        <f>SUM(T$3:T3)</f>
        <v>5</v>
      </c>
      <c r="V3" s="100">
        <v>7</v>
      </c>
      <c r="W3" s="100">
        <f aca="true" t="shared" si="1" ref="W3:W44">V3*VLOOKUP(O3,BOATCLASS,2)</f>
        <v>7</v>
      </c>
      <c r="X3" s="101"/>
      <c r="Y3" s="101">
        <v>8</v>
      </c>
      <c r="Z3" s="78">
        <v>1</v>
      </c>
      <c r="AA3" s="79"/>
      <c r="AB3" s="80" t="s">
        <v>101</v>
      </c>
      <c r="AC3" s="81">
        <v>5</v>
      </c>
      <c r="AE3" s="3" t="s">
        <v>83</v>
      </c>
      <c r="AF3" s="3">
        <v>20</v>
      </c>
      <c r="AG3" s="51" t="s">
        <v>92</v>
      </c>
      <c r="AH3" s="51">
        <v>1</v>
      </c>
      <c r="AI3" s="51"/>
      <c r="AJ3" s="56"/>
      <c r="AK3" s="56"/>
    </row>
    <row r="4" spans="1:37" s="4" customFormat="1" ht="12" customHeight="1">
      <c r="A4" s="86">
        <v>2</v>
      </c>
      <c r="B4" s="86">
        <f>IF(M4&gt;0,COUNTIF(M$3:M4,"&gt;0"),0)</f>
        <v>2</v>
      </c>
      <c r="C4" s="88">
        <f aca="true" t="shared" si="2" ref="C4:C65">I4-(5/96)-E4</f>
        <v>0.30208333333333337</v>
      </c>
      <c r="D4" s="13">
        <f aca="true" t="shared" si="3" ref="D4:D65">C4+(20/1440)</f>
        <v>0.31597222222222227</v>
      </c>
      <c r="E4" s="14">
        <f aca="true" t="shared" si="4" ref="E4:E44">IF(V4&gt;$AF$3,(1/4)/24,0)+INT(N3/10)*((5/60)/24)</f>
        <v>0</v>
      </c>
      <c r="F4" s="15"/>
      <c r="G4" s="16">
        <v>13</v>
      </c>
      <c r="H4" s="12"/>
      <c r="I4" s="17">
        <f aca="true" t="shared" si="5" ref="I4:I65">I3+H4+E4</f>
        <v>0.3541666666666667</v>
      </c>
      <c r="J4" s="18">
        <f aca="true" t="shared" si="6" ref="J4:J65">I4+(40/1440)</f>
        <v>0.3819444444444445</v>
      </c>
      <c r="K4" s="19" t="s">
        <v>19</v>
      </c>
      <c r="L4" s="46" t="s">
        <v>80</v>
      </c>
      <c r="M4" s="55">
        <f aca="true" t="shared" si="7" ref="M4:M65">AC4</f>
        <v>8</v>
      </c>
      <c r="N4" s="97">
        <f aca="true" t="shared" si="8" ref="N4:N65">M4/3</f>
        <v>2.6666666666666665</v>
      </c>
      <c r="O4" s="20" t="s">
        <v>92</v>
      </c>
      <c r="P4" s="20" t="s">
        <v>5</v>
      </c>
      <c r="Q4" s="20"/>
      <c r="R4" s="20" t="s">
        <v>7</v>
      </c>
      <c r="S4" s="66">
        <f>SUM(M$3:M4)</f>
        <v>13</v>
      </c>
      <c r="T4" s="68">
        <f t="shared" si="0"/>
        <v>8</v>
      </c>
      <c r="U4" s="68">
        <f>SUM(T$3:T4)</f>
        <v>13</v>
      </c>
      <c r="V4" s="59">
        <v>9</v>
      </c>
      <c r="W4" s="59">
        <f t="shared" si="1"/>
        <v>9</v>
      </c>
      <c r="X4" s="22"/>
      <c r="Y4" s="22">
        <f aca="true" t="shared" si="9" ref="Y4:Y65">IF(INT(I4*24)&lt;&gt;INT(I3*24),INT(I4*24),"")</f>
      </c>
      <c r="Z4" s="82">
        <v>2</v>
      </c>
      <c r="AA4" s="74"/>
      <c r="AB4" s="77" t="s">
        <v>143</v>
      </c>
      <c r="AC4" s="83">
        <v>8</v>
      </c>
      <c r="AG4" s="52" t="s">
        <v>93</v>
      </c>
      <c r="AH4" s="52">
        <v>2</v>
      </c>
      <c r="AI4" s="52"/>
      <c r="AJ4" s="56"/>
      <c r="AK4" s="56"/>
    </row>
    <row r="5" spans="1:37" s="4" customFormat="1" ht="12" customHeight="1">
      <c r="A5" s="86">
        <v>3</v>
      </c>
      <c r="B5" s="86">
        <f>IF(M5&gt;0,COUNTIF(M$3:M5,"&gt;0"),0)</f>
        <v>3</v>
      </c>
      <c r="C5" s="88">
        <f t="shared" si="2"/>
        <v>0.30208333333333337</v>
      </c>
      <c r="D5" s="13">
        <f t="shared" si="3"/>
        <v>0.31597222222222227</v>
      </c>
      <c r="E5" s="14">
        <f t="shared" si="4"/>
        <v>0</v>
      </c>
      <c r="F5" s="15"/>
      <c r="G5" s="16">
        <v>14</v>
      </c>
      <c r="H5" s="12"/>
      <c r="I5" s="17">
        <f t="shared" si="5"/>
        <v>0.3541666666666667</v>
      </c>
      <c r="J5" s="18">
        <f t="shared" si="6"/>
        <v>0.3819444444444445</v>
      </c>
      <c r="K5" s="19" t="s">
        <v>20</v>
      </c>
      <c r="L5" s="46" t="s">
        <v>80</v>
      </c>
      <c r="M5" s="55">
        <f t="shared" si="7"/>
        <v>15</v>
      </c>
      <c r="N5" s="97">
        <f t="shared" si="8"/>
        <v>5</v>
      </c>
      <c r="O5" s="20" t="s">
        <v>92</v>
      </c>
      <c r="P5" s="20" t="s">
        <v>5</v>
      </c>
      <c r="Q5" s="20"/>
      <c r="R5" s="20" t="s">
        <v>7</v>
      </c>
      <c r="S5" s="66">
        <f>SUM(M$3:M5)</f>
        <v>28</v>
      </c>
      <c r="T5" s="68">
        <f t="shared" si="0"/>
        <v>15</v>
      </c>
      <c r="U5" s="68">
        <f>SUM(T$3:T5)</f>
        <v>28</v>
      </c>
      <c r="V5" s="59">
        <v>12</v>
      </c>
      <c r="W5" s="59">
        <f t="shared" si="1"/>
        <v>12</v>
      </c>
      <c r="X5" s="22"/>
      <c r="Y5" s="22">
        <f t="shared" si="9"/>
      </c>
      <c r="Z5" s="84">
        <v>3</v>
      </c>
      <c r="AA5" s="72"/>
      <c r="AB5" s="73" t="s">
        <v>121</v>
      </c>
      <c r="AC5" s="85">
        <v>15</v>
      </c>
      <c r="AG5" s="52" t="s">
        <v>71</v>
      </c>
      <c r="AH5" s="52">
        <v>2</v>
      </c>
      <c r="AI5" s="52"/>
      <c r="AJ5" s="56"/>
      <c r="AK5" s="56"/>
    </row>
    <row r="6" spans="1:37" s="4" customFormat="1" ht="12" customHeight="1">
      <c r="A6" s="86">
        <v>4</v>
      </c>
      <c r="B6" s="86">
        <f>IF(M6&gt;0,COUNTIF(M$3:M6,"&gt;0"),0)</f>
        <v>4</v>
      </c>
      <c r="C6" s="88">
        <f t="shared" si="2"/>
        <v>0.30208333333333337</v>
      </c>
      <c r="D6" s="13">
        <f t="shared" si="3"/>
        <v>0.31597222222222227</v>
      </c>
      <c r="E6" s="14">
        <f t="shared" si="4"/>
        <v>0</v>
      </c>
      <c r="F6" s="15"/>
      <c r="G6" s="16">
        <v>15</v>
      </c>
      <c r="H6" s="12"/>
      <c r="I6" s="17">
        <f t="shared" si="5"/>
        <v>0.3541666666666667</v>
      </c>
      <c r="J6" s="18">
        <f t="shared" si="6"/>
        <v>0.3819444444444445</v>
      </c>
      <c r="K6" s="19" t="s">
        <v>21</v>
      </c>
      <c r="L6" s="46" t="s">
        <v>80</v>
      </c>
      <c r="M6" s="55">
        <f t="shared" si="7"/>
        <v>7</v>
      </c>
      <c r="N6" s="97">
        <f t="shared" si="8"/>
        <v>2.3333333333333335</v>
      </c>
      <c r="O6" s="20" t="s">
        <v>92</v>
      </c>
      <c r="P6" s="20" t="s">
        <v>5</v>
      </c>
      <c r="Q6" s="20"/>
      <c r="R6" s="20" t="s">
        <v>7</v>
      </c>
      <c r="S6" s="66">
        <f>SUM(M$3:M6)</f>
        <v>35</v>
      </c>
      <c r="T6" s="68">
        <f t="shared" si="0"/>
        <v>7</v>
      </c>
      <c r="U6" s="68">
        <f>SUM(T$3:T6)</f>
        <v>35</v>
      </c>
      <c r="V6" s="59">
        <v>9</v>
      </c>
      <c r="W6" s="59">
        <f t="shared" si="1"/>
        <v>9</v>
      </c>
      <c r="X6" s="22"/>
      <c r="Y6" s="22">
        <f t="shared" si="9"/>
      </c>
      <c r="Z6" s="82">
        <v>4</v>
      </c>
      <c r="AA6" s="74"/>
      <c r="AB6" s="77" t="s">
        <v>122</v>
      </c>
      <c r="AC6" s="83">
        <v>7</v>
      </c>
      <c r="AG6" s="52" t="s">
        <v>95</v>
      </c>
      <c r="AH6" s="52">
        <v>5</v>
      </c>
      <c r="AI6" s="52"/>
      <c r="AJ6" s="56"/>
      <c r="AK6" s="56"/>
    </row>
    <row r="7" spans="1:37" s="4" customFormat="1" ht="12" customHeight="1">
      <c r="A7" s="86">
        <v>5</v>
      </c>
      <c r="B7" s="86">
        <f>IF(M7&gt;0,COUNTIF(M$3:M7,"&gt;0"),0)</f>
        <v>5</v>
      </c>
      <c r="C7" s="88">
        <f t="shared" si="2"/>
        <v>0.30208333333333337</v>
      </c>
      <c r="D7" s="13">
        <f t="shared" si="3"/>
        <v>0.31597222222222227</v>
      </c>
      <c r="E7" s="14">
        <f t="shared" si="4"/>
        <v>0</v>
      </c>
      <c r="F7" s="15"/>
      <c r="G7" s="16">
        <v>16</v>
      </c>
      <c r="H7" s="24"/>
      <c r="I7" s="17">
        <f t="shared" si="5"/>
        <v>0.3541666666666667</v>
      </c>
      <c r="J7" s="18">
        <f t="shared" si="6"/>
        <v>0.3819444444444445</v>
      </c>
      <c r="K7" s="19" t="s">
        <v>40</v>
      </c>
      <c r="L7" s="46" t="s">
        <v>80</v>
      </c>
      <c r="M7" s="55">
        <f t="shared" si="7"/>
        <v>4</v>
      </c>
      <c r="N7" s="97">
        <f t="shared" si="8"/>
        <v>1.3333333333333333</v>
      </c>
      <c r="O7" s="20" t="s">
        <v>92</v>
      </c>
      <c r="P7" s="20" t="s">
        <v>6</v>
      </c>
      <c r="Q7" s="20"/>
      <c r="R7" s="20" t="s">
        <v>7</v>
      </c>
      <c r="S7" s="66">
        <f>SUM(M$3:M7)</f>
        <v>39</v>
      </c>
      <c r="T7" s="68">
        <f t="shared" si="0"/>
        <v>4</v>
      </c>
      <c r="U7" s="68">
        <f>SUM(T$3:T7)</f>
        <v>39</v>
      </c>
      <c r="V7" s="59">
        <v>6</v>
      </c>
      <c r="W7" s="59">
        <f t="shared" si="1"/>
        <v>6</v>
      </c>
      <c r="X7" s="22"/>
      <c r="Y7" s="22">
        <f t="shared" si="9"/>
      </c>
      <c r="Z7" s="84">
        <v>5</v>
      </c>
      <c r="AA7" s="72"/>
      <c r="AB7" s="73" t="s">
        <v>134</v>
      </c>
      <c r="AC7" s="85">
        <v>4</v>
      </c>
      <c r="AG7" s="52" t="s">
        <v>70</v>
      </c>
      <c r="AH7" s="52">
        <v>4</v>
      </c>
      <c r="AI7" s="52"/>
      <c r="AJ7" s="56"/>
      <c r="AK7" s="56"/>
    </row>
    <row r="8" spans="1:37" s="4" customFormat="1" ht="12" customHeight="1">
      <c r="A8" s="86">
        <v>6</v>
      </c>
      <c r="B8" s="86">
        <f>IF(M8&gt;0,COUNTIF(M$3:M8,"&gt;0"),0)</f>
        <v>6</v>
      </c>
      <c r="C8" s="88">
        <f t="shared" si="2"/>
        <v>0.30208333333333337</v>
      </c>
      <c r="D8" s="13">
        <f t="shared" si="3"/>
        <v>0.31597222222222227</v>
      </c>
      <c r="E8" s="14">
        <f t="shared" si="4"/>
        <v>0</v>
      </c>
      <c r="F8" s="15"/>
      <c r="G8" s="16">
        <v>17</v>
      </c>
      <c r="H8" s="12"/>
      <c r="I8" s="17">
        <f t="shared" si="5"/>
        <v>0.3541666666666667</v>
      </c>
      <c r="J8" s="18">
        <f t="shared" si="6"/>
        <v>0.3819444444444445</v>
      </c>
      <c r="K8" s="19" t="s">
        <v>41</v>
      </c>
      <c r="L8" s="46" t="s">
        <v>80</v>
      </c>
      <c r="M8" s="55">
        <f t="shared" si="7"/>
        <v>5</v>
      </c>
      <c r="N8" s="97">
        <f t="shared" si="8"/>
        <v>1.6666666666666667</v>
      </c>
      <c r="O8" s="20" t="s">
        <v>92</v>
      </c>
      <c r="P8" s="20" t="s">
        <v>6</v>
      </c>
      <c r="Q8" s="20"/>
      <c r="R8" s="20" t="s">
        <v>7</v>
      </c>
      <c r="S8" s="66">
        <f>SUM(M$3:M8)</f>
        <v>44</v>
      </c>
      <c r="T8" s="68">
        <f t="shared" si="0"/>
        <v>5</v>
      </c>
      <c r="U8" s="68">
        <f>SUM(T$3:T8)</f>
        <v>44</v>
      </c>
      <c r="V8" s="59">
        <v>4</v>
      </c>
      <c r="W8" s="59">
        <f t="shared" si="1"/>
        <v>4</v>
      </c>
      <c r="X8" s="22"/>
      <c r="Y8" s="22">
        <f t="shared" si="9"/>
      </c>
      <c r="Z8" s="82">
        <v>6</v>
      </c>
      <c r="AA8" s="74"/>
      <c r="AB8" s="77" t="s">
        <v>123</v>
      </c>
      <c r="AC8" s="83">
        <v>5</v>
      </c>
      <c r="AG8" s="52" t="s">
        <v>94</v>
      </c>
      <c r="AH8" s="52">
        <v>9</v>
      </c>
      <c r="AI8" s="52"/>
      <c r="AJ8" s="56"/>
      <c r="AK8" s="56"/>
    </row>
    <row r="9" spans="1:37" s="4" customFormat="1" ht="12" customHeight="1">
      <c r="A9" s="86">
        <v>7</v>
      </c>
      <c r="B9" s="86">
        <f>IF(M9&gt;0,COUNTIF(M$3:M9,"&gt;0"),0)</f>
        <v>0</v>
      </c>
      <c r="C9" s="88">
        <f t="shared" si="2"/>
        <v>0.30208333333333337</v>
      </c>
      <c r="D9" s="13">
        <f t="shared" si="3"/>
        <v>0.31597222222222227</v>
      </c>
      <c r="E9" s="14">
        <f t="shared" si="4"/>
        <v>0</v>
      </c>
      <c r="F9" s="15"/>
      <c r="G9" s="16">
        <v>18</v>
      </c>
      <c r="H9" s="25"/>
      <c r="I9" s="17">
        <f t="shared" si="5"/>
        <v>0.3541666666666667</v>
      </c>
      <c r="J9" s="18">
        <f t="shared" si="6"/>
        <v>0.3819444444444445</v>
      </c>
      <c r="K9" s="19" t="s">
        <v>42</v>
      </c>
      <c r="L9" s="46" t="s">
        <v>80</v>
      </c>
      <c r="M9" s="55">
        <f t="shared" si="7"/>
        <v>0</v>
      </c>
      <c r="N9" s="97">
        <f t="shared" si="8"/>
        <v>0</v>
      </c>
      <c r="O9" s="20" t="s">
        <v>92</v>
      </c>
      <c r="P9" s="21" t="s">
        <v>6</v>
      </c>
      <c r="Q9" s="21"/>
      <c r="R9" s="21" t="s">
        <v>7</v>
      </c>
      <c r="S9" s="66">
        <f>SUM(M$3:M9)</f>
        <v>44</v>
      </c>
      <c r="T9" s="68">
        <f t="shared" si="0"/>
        <v>0</v>
      </c>
      <c r="U9" s="68">
        <f>SUM(T$3:T9)</f>
        <v>44</v>
      </c>
      <c r="V9" s="59">
        <v>3</v>
      </c>
      <c r="W9" s="59">
        <f t="shared" si="1"/>
        <v>3</v>
      </c>
      <c r="X9" s="22"/>
      <c r="Y9" s="22">
        <f t="shared" si="9"/>
      </c>
      <c r="Z9" s="84">
        <v>7</v>
      </c>
      <c r="AA9" s="72"/>
      <c r="AB9" s="76" t="s">
        <v>168</v>
      </c>
      <c r="AC9" s="85">
        <v>0</v>
      </c>
      <c r="AG9" s="52"/>
      <c r="AH9" s="52"/>
      <c r="AJ9" s="56"/>
      <c r="AK9" s="56"/>
    </row>
    <row r="10" spans="1:37" s="3" customFormat="1" ht="12" customHeight="1">
      <c r="A10" s="86">
        <v>8</v>
      </c>
      <c r="B10" s="86">
        <f>IF(M10&gt;0,COUNTIF(M$3:M10,"&gt;0"),0)</f>
        <v>7</v>
      </c>
      <c r="C10" s="88">
        <f t="shared" si="2"/>
        <v>0.30208333333333337</v>
      </c>
      <c r="D10" s="13">
        <f t="shared" si="3"/>
        <v>0.31597222222222227</v>
      </c>
      <c r="E10" s="14">
        <f t="shared" si="4"/>
        <v>0</v>
      </c>
      <c r="F10" s="15"/>
      <c r="G10" s="16">
        <v>19</v>
      </c>
      <c r="H10" s="25"/>
      <c r="I10" s="17">
        <f t="shared" si="5"/>
        <v>0.3541666666666667</v>
      </c>
      <c r="J10" s="18">
        <f t="shared" si="6"/>
        <v>0.3819444444444445</v>
      </c>
      <c r="K10" s="19" t="s">
        <v>43</v>
      </c>
      <c r="L10" s="46" t="s">
        <v>80</v>
      </c>
      <c r="M10" s="55">
        <f t="shared" si="7"/>
        <v>3</v>
      </c>
      <c r="N10" s="97">
        <f t="shared" si="8"/>
        <v>1</v>
      </c>
      <c r="O10" s="20" t="s">
        <v>92</v>
      </c>
      <c r="P10" s="21" t="s">
        <v>6</v>
      </c>
      <c r="Q10" s="21"/>
      <c r="R10" s="21" t="s">
        <v>7</v>
      </c>
      <c r="S10" s="66">
        <f>SUM(M$3:M10)</f>
        <v>47</v>
      </c>
      <c r="T10" s="68">
        <f t="shared" si="0"/>
        <v>3</v>
      </c>
      <c r="U10" s="68">
        <f>SUM(T$3:T10)</f>
        <v>47</v>
      </c>
      <c r="V10" s="59">
        <v>1</v>
      </c>
      <c r="W10" s="59">
        <f t="shared" si="1"/>
        <v>1</v>
      </c>
      <c r="X10" s="23"/>
      <c r="Y10" s="22">
        <f t="shared" si="9"/>
      </c>
      <c r="Z10" s="82">
        <v>8</v>
      </c>
      <c r="AA10" s="74"/>
      <c r="AB10" s="77" t="s">
        <v>165</v>
      </c>
      <c r="AC10" s="83">
        <v>3</v>
      </c>
      <c r="AD10" s="4"/>
      <c r="AG10" s="51"/>
      <c r="AH10" s="51"/>
      <c r="AJ10" s="56"/>
      <c r="AK10" s="56"/>
    </row>
    <row r="11" spans="1:37" s="4" customFormat="1" ht="12" customHeight="1">
      <c r="A11" s="86">
        <v>9</v>
      </c>
      <c r="B11" s="86">
        <f>IF(M11&gt;0,COUNTIF(M$3:M11,"&gt;0"),0)</f>
        <v>8</v>
      </c>
      <c r="C11" s="88">
        <f t="shared" si="2"/>
        <v>0.30208333333333337</v>
      </c>
      <c r="D11" s="13">
        <f t="shared" si="3"/>
        <v>0.31597222222222227</v>
      </c>
      <c r="E11" s="14">
        <f t="shared" si="4"/>
        <v>0</v>
      </c>
      <c r="F11" s="15"/>
      <c r="G11" s="16">
        <v>19</v>
      </c>
      <c r="H11" s="25"/>
      <c r="I11" s="17">
        <f t="shared" si="5"/>
        <v>0.3541666666666667</v>
      </c>
      <c r="J11" s="18">
        <f t="shared" si="6"/>
        <v>0.3819444444444445</v>
      </c>
      <c r="K11" s="19" t="s">
        <v>88</v>
      </c>
      <c r="L11" s="46"/>
      <c r="M11" s="55">
        <f t="shared" si="7"/>
        <v>4</v>
      </c>
      <c r="N11" s="97">
        <f t="shared" si="8"/>
        <v>1.3333333333333333</v>
      </c>
      <c r="O11" s="20" t="s">
        <v>92</v>
      </c>
      <c r="P11" s="21" t="s">
        <v>5</v>
      </c>
      <c r="Q11" s="21"/>
      <c r="R11" s="21" t="s">
        <v>3</v>
      </c>
      <c r="S11" s="66">
        <f>SUM(M$3:M11)</f>
        <v>51</v>
      </c>
      <c r="T11" s="68">
        <f t="shared" si="0"/>
        <v>4</v>
      </c>
      <c r="U11" s="68">
        <f>SUM(T$3:T11)</f>
        <v>51</v>
      </c>
      <c r="V11" s="59">
        <v>4</v>
      </c>
      <c r="W11" s="59">
        <f t="shared" si="1"/>
        <v>4</v>
      </c>
      <c r="X11" s="23"/>
      <c r="Y11" s="22">
        <f t="shared" si="9"/>
      </c>
      <c r="Z11" s="84">
        <v>9</v>
      </c>
      <c r="AA11" s="72"/>
      <c r="AB11" s="73" t="s">
        <v>135</v>
      </c>
      <c r="AC11" s="85">
        <v>4</v>
      </c>
      <c r="AG11" s="52"/>
      <c r="AH11" s="52"/>
      <c r="AJ11" s="56"/>
      <c r="AK11" s="56"/>
    </row>
    <row r="12" spans="1:37" s="4" customFormat="1" ht="12" customHeight="1">
      <c r="A12" s="86">
        <v>10</v>
      </c>
      <c r="B12" s="86">
        <f>IF(M12&gt;0,COUNTIF(M$3:M12,"&gt;0"),0)</f>
        <v>9</v>
      </c>
      <c r="C12" s="88">
        <f t="shared" si="2"/>
        <v>0.30208333333333337</v>
      </c>
      <c r="D12" s="13">
        <f t="shared" si="3"/>
        <v>0.31597222222222227</v>
      </c>
      <c r="E12" s="14">
        <f t="shared" si="4"/>
        <v>0</v>
      </c>
      <c r="F12" s="15"/>
      <c r="G12" s="16">
        <v>19</v>
      </c>
      <c r="H12" s="25"/>
      <c r="I12" s="17">
        <f t="shared" si="5"/>
        <v>0.3541666666666667</v>
      </c>
      <c r="J12" s="18">
        <f t="shared" si="6"/>
        <v>0.3819444444444445</v>
      </c>
      <c r="K12" s="19" t="s">
        <v>89</v>
      </c>
      <c r="L12" s="46"/>
      <c r="M12" s="55">
        <f t="shared" si="7"/>
        <v>5</v>
      </c>
      <c r="N12" s="97">
        <f t="shared" si="8"/>
        <v>1.6666666666666667</v>
      </c>
      <c r="O12" s="20" t="s">
        <v>92</v>
      </c>
      <c r="P12" s="21" t="s">
        <v>6</v>
      </c>
      <c r="Q12" s="21"/>
      <c r="R12" s="21" t="s">
        <v>3</v>
      </c>
      <c r="S12" s="66">
        <f>SUM(M$3:M12)</f>
        <v>56</v>
      </c>
      <c r="T12" s="68">
        <f t="shared" si="0"/>
        <v>5</v>
      </c>
      <c r="U12" s="68">
        <f>SUM(T$3:T12)</f>
        <v>56</v>
      </c>
      <c r="V12" s="59">
        <v>2</v>
      </c>
      <c r="W12" s="59">
        <f t="shared" si="1"/>
        <v>2</v>
      </c>
      <c r="X12" s="23"/>
      <c r="Y12" s="22">
        <f t="shared" si="9"/>
      </c>
      <c r="Z12" s="82">
        <v>10</v>
      </c>
      <c r="AA12" s="74"/>
      <c r="AB12" s="77" t="s">
        <v>136</v>
      </c>
      <c r="AC12" s="83">
        <v>5</v>
      </c>
      <c r="AG12" s="52"/>
      <c r="AH12" s="52"/>
      <c r="AJ12" s="56"/>
      <c r="AK12" s="56"/>
    </row>
    <row r="13" spans="1:37" s="4" customFormat="1" ht="12" customHeight="1">
      <c r="A13" s="86">
        <v>11</v>
      </c>
      <c r="B13" s="86">
        <f>IF(M13&gt;0,COUNTIF(M$3:M13,"&gt;0"),0)</f>
        <v>10</v>
      </c>
      <c r="C13" s="88">
        <f t="shared" si="2"/>
        <v>0.3229166666666667</v>
      </c>
      <c r="D13" s="13">
        <f t="shared" si="3"/>
        <v>0.3368055555555556</v>
      </c>
      <c r="E13" s="14">
        <f t="shared" si="4"/>
        <v>0</v>
      </c>
      <c r="F13" s="15"/>
      <c r="G13" s="16"/>
      <c r="H13" s="24">
        <v>0.020833333333333332</v>
      </c>
      <c r="I13" s="17">
        <f t="shared" si="5"/>
        <v>0.375</v>
      </c>
      <c r="J13" s="18">
        <f t="shared" si="6"/>
        <v>0.4027777777777778</v>
      </c>
      <c r="K13" s="19" t="s">
        <v>44</v>
      </c>
      <c r="L13" s="47"/>
      <c r="M13" s="55">
        <f t="shared" si="7"/>
        <v>5</v>
      </c>
      <c r="N13" s="97">
        <f t="shared" si="8"/>
        <v>1.6666666666666667</v>
      </c>
      <c r="O13" s="20" t="s">
        <v>70</v>
      </c>
      <c r="P13" s="20" t="s">
        <v>6</v>
      </c>
      <c r="Q13" s="20"/>
      <c r="R13" s="20" t="s">
        <v>3</v>
      </c>
      <c r="S13" s="66">
        <f>SUM(M$3:M13)</f>
        <v>61</v>
      </c>
      <c r="T13" s="68">
        <f t="shared" si="0"/>
        <v>20</v>
      </c>
      <c r="U13" s="68">
        <f>SUM(T$3:T13)</f>
        <v>76</v>
      </c>
      <c r="V13" s="59">
        <v>4</v>
      </c>
      <c r="W13" s="59">
        <f t="shared" si="1"/>
        <v>16</v>
      </c>
      <c r="X13" s="22">
        <f>U16</f>
        <v>163</v>
      </c>
      <c r="Y13" s="22">
        <f t="shared" si="9"/>
        <v>9</v>
      </c>
      <c r="Z13" s="84">
        <v>11</v>
      </c>
      <c r="AA13" s="72"/>
      <c r="AB13" s="73" t="s">
        <v>161</v>
      </c>
      <c r="AC13" s="85">
        <v>5</v>
      </c>
      <c r="AG13" s="52"/>
      <c r="AH13" s="52"/>
      <c r="AJ13" s="56"/>
      <c r="AK13" s="56"/>
    </row>
    <row r="14" spans="1:37" s="4" customFormat="1" ht="12" customHeight="1">
      <c r="A14" s="86">
        <v>12</v>
      </c>
      <c r="B14" s="86">
        <f>IF(M14&gt;0,COUNTIF(M$3:M14,"&gt;0"),0)</f>
        <v>11</v>
      </c>
      <c r="C14" s="88">
        <f t="shared" si="2"/>
        <v>0.3229166666666667</v>
      </c>
      <c r="D14" s="13">
        <f t="shared" si="3"/>
        <v>0.3368055555555556</v>
      </c>
      <c r="E14" s="14">
        <f t="shared" si="4"/>
        <v>0</v>
      </c>
      <c r="F14" s="15"/>
      <c r="G14" s="16">
        <v>31</v>
      </c>
      <c r="H14" s="24"/>
      <c r="I14" s="17">
        <f t="shared" si="5"/>
        <v>0.375</v>
      </c>
      <c r="J14" s="18">
        <f t="shared" si="6"/>
        <v>0.4027777777777778</v>
      </c>
      <c r="K14" s="19" t="s">
        <v>99</v>
      </c>
      <c r="L14" s="47"/>
      <c r="M14" s="55">
        <f t="shared" si="7"/>
        <v>5</v>
      </c>
      <c r="N14" s="97">
        <f t="shared" si="8"/>
        <v>1.6666666666666667</v>
      </c>
      <c r="O14" s="20" t="s">
        <v>70</v>
      </c>
      <c r="P14" s="20" t="s">
        <v>6</v>
      </c>
      <c r="Q14" s="20"/>
      <c r="R14" s="20" t="s">
        <v>1</v>
      </c>
      <c r="S14" s="66">
        <f>SUM(M$3:M14)</f>
        <v>66</v>
      </c>
      <c r="T14" s="68">
        <f t="shared" si="0"/>
        <v>20</v>
      </c>
      <c r="U14" s="68">
        <f>SUM(T$3:T14)</f>
        <v>96</v>
      </c>
      <c r="V14" s="59">
        <v>4</v>
      </c>
      <c r="W14" s="59">
        <f t="shared" si="1"/>
        <v>16</v>
      </c>
      <c r="X14" s="22"/>
      <c r="Y14" s="22">
        <f t="shared" si="9"/>
      </c>
      <c r="Z14" s="82">
        <v>12</v>
      </c>
      <c r="AA14" s="74"/>
      <c r="AB14" s="77" t="s">
        <v>102</v>
      </c>
      <c r="AC14" s="83">
        <v>5</v>
      </c>
      <c r="AG14" s="52"/>
      <c r="AH14" s="52"/>
      <c r="AJ14" s="56"/>
      <c r="AK14" s="56"/>
    </row>
    <row r="15" spans="1:37" s="5" customFormat="1" ht="12" customHeight="1">
      <c r="A15" s="86">
        <v>13</v>
      </c>
      <c r="B15" s="86">
        <f>IF(M15&gt;0,COUNTIF(M$3:M15,"&gt;0"),0)</f>
        <v>12</v>
      </c>
      <c r="C15" s="88">
        <f t="shared" si="2"/>
        <v>0.3229166666666667</v>
      </c>
      <c r="D15" s="13">
        <f t="shared" si="3"/>
        <v>0.3368055555555556</v>
      </c>
      <c r="E15" s="14">
        <f t="shared" si="4"/>
        <v>0</v>
      </c>
      <c r="F15" s="15"/>
      <c r="G15" s="16">
        <v>45</v>
      </c>
      <c r="H15" s="24"/>
      <c r="I15" s="17">
        <f t="shared" si="5"/>
        <v>0.375</v>
      </c>
      <c r="J15" s="18">
        <f t="shared" si="6"/>
        <v>0.4027777777777778</v>
      </c>
      <c r="K15" s="19" t="s">
        <v>38</v>
      </c>
      <c r="L15" s="47"/>
      <c r="M15" s="55">
        <f t="shared" si="7"/>
        <v>20</v>
      </c>
      <c r="N15" s="97">
        <f t="shared" si="8"/>
        <v>6.666666666666667</v>
      </c>
      <c r="O15" s="20" t="s">
        <v>93</v>
      </c>
      <c r="P15" s="20" t="s">
        <v>5</v>
      </c>
      <c r="Q15" s="20"/>
      <c r="R15" s="20" t="s">
        <v>3</v>
      </c>
      <c r="S15" s="66">
        <f>SUM(M$3:M15)</f>
        <v>86</v>
      </c>
      <c r="T15" s="68">
        <f t="shared" si="0"/>
        <v>40</v>
      </c>
      <c r="U15" s="68">
        <f>SUM(T$3:T15)</f>
        <v>136</v>
      </c>
      <c r="V15" s="59">
        <v>14</v>
      </c>
      <c r="W15" s="59">
        <f t="shared" si="1"/>
        <v>28</v>
      </c>
      <c r="X15" s="22"/>
      <c r="Y15" s="22">
        <f t="shared" si="9"/>
      </c>
      <c r="Z15" s="84">
        <v>13</v>
      </c>
      <c r="AA15" s="72"/>
      <c r="AB15" s="73" t="s">
        <v>124</v>
      </c>
      <c r="AC15" s="85">
        <v>20</v>
      </c>
      <c r="AG15" s="53"/>
      <c r="AH15" s="53"/>
      <c r="AJ15" s="56"/>
      <c r="AK15" s="56"/>
    </row>
    <row r="16" spans="1:37" s="5" customFormat="1" ht="12" customHeight="1">
      <c r="A16" s="86">
        <v>14</v>
      </c>
      <c r="B16" s="86">
        <f>IF(M16&gt;0,COUNTIF(M$3:M16,"&gt;0"),0)</f>
        <v>13</v>
      </c>
      <c r="C16" s="88">
        <f t="shared" si="2"/>
        <v>0.3368055555555556</v>
      </c>
      <c r="D16" s="13">
        <f t="shared" si="3"/>
        <v>0.3506944444444445</v>
      </c>
      <c r="E16" s="14">
        <f t="shared" si="4"/>
        <v>0</v>
      </c>
      <c r="F16" s="15"/>
      <c r="G16" s="16">
        <v>48</v>
      </c>
      <c r="H16" s="24">
        <v>0.013888888888888888</v>
      </c>
      <c r="I16" s="17">
        <f t="shared" si="5"/>
        <v>0.3888888888888889</v>
      </c>
      <c r="J16" s="18">
        <f t="shared" si="6"/>
        <v>0.4166666666666667</v>
      </c>
      <c r="K16" s="19" t="s">
        <v>55</v>
      </c>
      <c r="L16" s="46" t="s">
        <v>80</v>
      </c>
      <c r="M16" s="55">
        <f t="shared" si="7"/>
        <v>3</v>
      </c>
      <c r="N16" s="97">
        <f t="shared" si="8"/>
        <v>1</v>
      </c>
      <c r="O16" s="20" t="s">
        <v>94</v>
      </c>
      <c r="P16" s="20" t="s">
        <v>5</v>
      </c>
      <c r="Q16" s="20"/>
      <c r="R16" s="20" t="s">
        <v>7</v>
      </c>
      <c r="S16" s="66">
        <f>SUM(M$3:M16)</f>
        <v>89</v>
      </c>
      <c r="T16" s="68">
        <f t="shared" si="0"/>
        <v>27</v>
      </c>
      <c r="U16" s="68">
        <f>SUM(T$3:T16)</f>
        <v>163</v>
      </c>
      <c r="V16" s="59">
        <v>6</v>
      </c>
      <c r="W16" s="59">
        <f t="shared" si="1"/>
        <v>54</v>
      </c>
      <c r="Y16" s="22">
        <f t="shared" si="9"/>
      </c>
      <c r="Z16" s="82">
        <v>14</v>
      </c>
      <c r="AA16" s="74"/>
      <c r="AB16" s="77" t="s">
        <v>125</v>
      </c>
      <c r="AC16" s="83">
        <v>3</v>
      </c>
      <c r="AG16" s="53"/>
      <c r="AH16" s="53"/>
      <c r="AJ16" s="56"/>
      <c r="AK16" s="56"/>
    </row>
    <row r="17" spans="1:37" s="5" customFormat="1" ht="12" customHeight="1">
      <c r="A17" s="86">
        <v>15</v>
      </c>
      <c r="B17" s="86">
        <f>IF(M17&gt;0,COUNTIF(M$3:M17,"&gt;0"),0)</f>
        <v>14</v>
      </c>
      <c r="C17" s="88">
        <f t="shared" si="2"/>
        <v>0.3368055555555556</v>
      </c>
      <c r="D17" s="13">
        <f t="shared" si="3"/>
        <v>0.3506944444444445</v>
      </c>
      <c r="E17" s="14">
        <f t="shared" si="4"/>
        <v>0</v>
      </c>
      <c r="F17" s="15"/>
      <c r="G17" s="16">
        <v>49</v>
      </c>
      <c r="H17" s="24"/>
      <c r="I17" s="17">
        <f t="shared" si="5"/>
        <v>0.3888888888888889</v>
      </c>
      <c r="J17" s="18">
        <f t="shared" si="6"/>
        <v>0.4166666666666667</v>
      </c>
      <c r="K17" s="19" t="s">
        <v>56</v>
      </c>
      <c r="L17" s="46" t="s">
        <v>80</v>
      </c>
      <c r="M17" s="55">
        <f t="shared" si="7"/>
        <v>10</v>
      </c>
      <c r="N17" s="97">
        <f t="shared" si="8"/>
        <v>3.3333333333333335</v>
      </c>
      <c r="O17" s="20" t="s">
        <v>94</v>
      </c>
      <c r="P17" s="20" t="s">
        <v>6</v>
      </c>
      <c r="Q17" s="20"/>
      <c r="R17" s="20" t="s">
        <v>7</v>
      </c>
      <c r="S17" s="66">
        <f>SUM(M$3:M17)</f>
        <v>99</v>
      </c>
      <c r="T17" s="68">
        <f t="shared" si="0"/>
        <v>90</v>
      </c>
      <c r="U17" s="68">
        <f>SUM(T$3:T17)</f>
        <v>253</v>
      </c>
      <c r="V17" s="59">
        <v>4</v>
      </c>
      <c r="W17" s="59">
        <f t="shared" si="1"/>
        <v>36</v>
      </c>
      <c r="X17" s="22"/>
      <c r="Y17" s="22">
        <f t="shared" si="9"/>
      </c>
      <c r="Z17" s="84">
        <v>15</v>
      </c>
      <c r="AA17" s="72"/>
      <c r="AB17" s="73" t="s">
        <v>126</v>
      </c>
      <c r="AC17" s="85">
        <v>10</v>
      </c>
      <c r="AG17" s="53"/>
      <c r="AH17" s="53"/>
      <c r="AJ17" s="56"/>
      <c r="AK17" s="56"/>
    </row>
    <row r="18" spans="1:37" s="5" customFormat="1" ht="12" customHeight="1">
      <c r="A18" s="86">
        <v>16</v>
      </c>
      <c r="B18" s="86">
        <f>IF(M18&gt;0,COUNTIF(M$3:M18,"&gt;0"),0)</f>
        <v>15</v>
      </c>
      <c r="C18" s="88">
        <f t="shared" si="2"/>
        <v>0.3368055555555556</v>
      </c>
      <c r="D18" s="13">
        <f t="shared" si="3"/>
        <v>0.3506944444444445</v>
      </c>
      <c r="E18" s="14">
        <f t="shared" si="4"/>
        <v>0</v>
      </c>
      <c r="F18" s="34"/>
      <c r="G18" s="41">
        <v>8</v>
      </c>
      <c r="H18" s="42"/>
      <c r="I18" s="17">
        <f t="shared" si="5"/>
        <v>0.3888888888888889</v>
      </c>
      <c r="J18" s="18">
        <f t="shared" si="6"/>
        <v>0.4166666666666667</v>
      </c>
      <c r="K18" s="19" t="s">
        <v>31</v>
      </c>
      <c r="L18" s="47"/>
      <c r="M18" s="55">
        <f t="shared" si="7"/>
        <v>4</v>
      </c>
      <c r="N18" s="97">
        <f t="shared" si="8"/>
        <v>1.3333333333333333</v>
      </c>
      <c r="O18" s="20" t="s">
        <v>94</v>
      </c>
      <c r="P18" s="27" t="s">
        <v>5</v>
      </c>
      <c r="Q18" s="27"/>
      <c r="R18" s="27" t="s">
        <v>2</v>
      </c>
      <c r="S18" s="66">
        <f>SUM(M$3:M18)</f>
        <v>103</v>
      </c>
      <c r="T18" s="68">
        <f t="shared" si="0"/>
        <v>36</v>
      </c>
      <c r="U18" s="68">
        <f>SUM(T$3:T18)</f>
        <v>289</v>
      </c>
      <c r="V18" s="59">
        <v>4</v>
      </c>
      <c r="W18" s="59">
        <f t="shared" si="1"/>
        <v>36</v>
      </c>
      <c r="X18" s="26"/>
      <c r="Y18" s="22">
        <f t="shared" si="9"/>
      </c>
      <c r="Z18" s="82">
        <v>16</v>
      </c>
      <c r="AA18" s="74"/>
      <c r="AB18" s="77" t="s">
        <v>144</v>
      </c>
      <c r="AC18" s="83">
        <v>4</v>
      </c>
      <c r="AG18" s="53"/>
      <c r="AH18" s="53"/>
      <c r="AJ18" s="56"/>
      <c r="AK18" s="56"/>
    </row>
    <row r="19" spans="1:37" s="4" customFormat="1" ht="12" customHeight="1">
      <c r="A19" s="86">
        <v>17</v>
      </c>
      <c r="B19" s="86">
        <f>IF(M19&gt;0,COUNTIF(M$3:M19,"&gt;0"),0)</f>
        <v>16</v>
      </c>
      <c r="C19" s="88">
        <f t="shared" si="2"/>
        <v>0.3368055555555556</v>
      </c>
      <c r="D19" s="13">
        <f t="shared" si="3"/>
        <v>0.3506944444444445</v>
      </c>
      <c r="E19" s="14">
        <f t="shared" si="4"/>
        <v>0</v>
      </c>
      <c r="F19" s="15"/>
      <c r="G19" s="16">
        <v>1</v>
      </c>
      <c r="H19" s="24"/>
      <c r="I19" s="17">
        <f t="shared" si="5"/>
        <v>0.3888888888888889</v>
      </c>
      <c r="J19" s="18">
        <f t="shared" si="6"/>
        <v>0.4166666666666667</v>
      </c>
      <c r="K19" s="19" t="s">
        <v>22</v>
      </c>
      <c r="L19" s="47"/>
      <c r="M19" s="55">
        <f t="shared" si="7"/>
        <v>8</v>
      </c>
      <c r="N19" s="97">
        <f t="shared" si="8"/>
        <v>2.6666666666666665</v>
      </c>
      <c r="O19" s="20" t="s">
        <v>95</v>
      </c>
      <c r="P19" s="20" t="s">
        <v>5</v>
      </c>
      <c r="Q19" s="20"/>
      <c r="R19" s="20" t="s">
        <v>2</v>
      </c>
      <c r="S19" s="66">
        <f>SUM(M$3:M19)</f>
        <v>111</v>
      </c>
      <c r="T19" s="68">
        <f>M19*VLOOKUP(O19,BOATCLASS,2)</f>
        <v>40</v>
      </c>
      <c r="U19" s="68">
        <f>SUM(T$3:T19)</f>
        <v>329</v>
      </c>
      <c r="V19" s="59">
        <v>16</v>
      </c>
      <c r="W19" s="59">
        <f t="shared" si="1"/>
        <v>80</v>
      </c>
      <c r="X19" s="22"/>
      <c r="Y19" s="22">
        <f t="shared" si="9"/>
      </c>
      <c r="Z19" s="84">
        <v>17</v>
      </c>
      <c r="AA19" s="72"/>
      <c r="AB19" s="73" t="s">
        <v>145</v>
      </c>
      <c r="AC19" s="85">
        <v>8</v>
      </c>
      <c r="AG19" s="52"/>
      <c r="AH19" s="52"/>
      <c r="AJ19" s="56"/>
      <c r="AK19" s="56"/>
    </row>
    <row r="20" spans="1:37" s="5" customFormat="1" ht="12" customHeight="1">
      <c r="A20" s="86">
        <v>18</v>
      </c>
      <c r="B20" s="86">
        <f>IF(M20&gt;0,COUNTIF(M$3:M20,"&gt;0"),0)</f>
        <v>17</v>
      </c>
      <c r="C20" s="88">
        <f t="shared" si="2"/>
        <v>0.3402777777777778</v>
      </c>
      <c r="D20" s="13">
        <f t="shared" si="3"/>
        <v>0.3541666666666667</v>
      </c>
      <c r="E20" s="14">
        <f t="shared" si="4"/>
        <v>0.010416666666666666</v>
      </c>
      <c r="F20" s="15"/>
      <c r="G20" s="16">
        <v>10</v>
      </c>
      <c r="H20" s="24">
        <v>0.003472222222222222</v>
      </c>
      <c r="I20" s="17">
        <f t="shared" si="5"/>
        <v>0.4027777777777778</v>
      </c>
      <c r="J20" s="18">
        <f t="shared" si="6"/>
        <v>0.4305555555555556</v>
      </c>
      <c r="K20" s="19" t="s">
        <v>90</v>
      </c>
      <c r="L20" s="47"/>
      <c r="M20" s="55">
        <f t="shared" si="7"/>
        <v>28</v>
      </c>
      <c r="N20" s="97">
        <f t="shared" si="8"/>
        <v>9.333333333333334</v>
      </c>
      <c r="O20" s="20" t="s">
        <v>94</v>
      </c>
      <c r="P20" s="20" t="s">
        <v>5</v>
      </c>
      <c r="Q20" s="20"/>
      <c r="R20" s="20" t="s">
        <v>2</v>
      </c>
      <c r="S20" s="66">
        <f>SUM(M$3:M20)</f>
        <v>139</v>
      </c>
      <c r="T20" s="68">
        <f>M20*VLOOKUP(O20,BOATCLASS,2)</f>
        <v>252</v>
      </c>
      <c r="U20" s="68">
        <f>SUM(T$3:T20)</f>
        <v>581</v>
      </c>
      <c r="V20" s="59">
        <v>26</v>
      </c>
      <c r="W20" s="59">
        <f t="shared" si="1"/>
        <v>234</v>
      </c>
      <c r="X20" s="22"/>
      <c r="Y20" s="22">
        <f t="shared" si="9"/>
      </c>
      <c r="Z20" s="82">
        <v>18</v>
      </c>
      <c r="AA20" s="74"/>
      <c r="AB20" s="77" t="s">
        <v>103</v>
      </c>
      <c r="AC20" s="83">
        <v>28</v>
      </c>
      <c r="AG20" s="53"/>
      <c r="AH20" s="53"/>
      <c r="AJ20" s="56"/>
      <c r="AK20" s="56"/>
    </row>
    <row r="21" spans="1:37" s="5" customFormat="1" ht="12" customHeight="1">
      <c r="A21" s="86">
        <v>47</v>
      </c>
      <c r="B21" s="86">
        <f>IF(M21&gt;0,COUNTIF(M$3:M21,"&gt;0"),0)</f>
        <v>18</v>
      </c>
      <c r="C21" s="88">
        <f t="shared" si="2"/>
        <v>0.36111111111111116</v>
      </c>
      <c r="D21" s="13">
        <f>C21+(20/1440)</f>
        <v>0.37500000000000006</v>
      </c>
      <c r="E21" s="14">
        <f>IF(V21&gt;$AF$3,(1/4)/24,0)+INT(N51/10)*((5/60)/24)</f>
        <v>0.013888888888888888</v>
      </c>
      <c r="F21" s="15"/>
      <c r="G21" s="16">
        <v>10</v>
      </c>
      <c r="H21" s="24">
        <v>0.010416666666666666</v>
      </c>
      <c r="I21" s="17">
        <f t="shared" si="5"/>
        <v>0.42708333333333337</v>
      </c>
      <c r="J21" s="18">
        <f>I21+(40/1440)</f>
        <v>0.45486111111111116</v>
      </c>
      <c r="K21" s="19" t="s">
        <v>72</v>
      </c>
      <c r="L21" s="46"/>
      <c r="M21" s="55">
        <f>AC21</f>
        <v>21</v>
      </c>
      <c r="N21" s="97">
        <f t="shared" si="8"/>
        <v>7</v>
      </c>
      <c r="O21" s="20" t="s">
        <v>94</v>
      </c>
      <c r="P21" s="20" t="s">
        <v>6</v>
      </c>
      <c r="Q21" s="20"/>
      <c r="R21" s="20" t="s">
        <v>2</v>
      </c>
      <c r="S21" s="66">
        <f>SUM(M$3:M21)</f>
        <v>160</v>
      </c>
      <c r="T21" s="68">
        <f>M21*VLOOKUP(O21,BOATCLASS,2)</f>
        <v>189</v>
      </c>
      <c r="U21" s="68">
        <f>SUM(T$3:T21)</f>
        <v>770</v>
      </c>
      <c r="V21" s="59">
        <v>25</v>
      </c>
      <c r="W21" s="59">
        <f>V21*VLOOKUP(O21,BOATCLASS,2)</f>
        <v>225</v>
      </c>
      <c r="X21" s="110">
        <f>U21-SUM(X$3:X20)</f>
        <v>607</v>
      </c>
      <c r="Y21" s="22">
        <f t="shared" si="9"/>
        <v>10</v>
      </c>
      <c r="Z21" s="84">
        <v>47</v>
      </c>
      <c r="AA21" s="72"/>
      <c r="AB21" s="73" t="s">
        <v>111</v>
      </c>
      <c r="AC21" s="85">
        <v>21</v>
      </c>
      <c r="AG21" s="53"/>
      <c r="AH21" s="53"/>
      <c r="AJ21" s="56"/>
      <c r="AK21" s="56"/>
    </row>
    <row r="22" spans="1:37" s="4" customFormat="1" ht="12" customHeight="1">
      <c r="A22" s="86">
        <v>60</v>
      </c>
      <c r="B22" s="86">
        <f>IF(M22&gt;0,COUNTIF(M$3:M22,"&gt;0"),0)</f>
        <v>19</v>
      </c>
      <c r="C22" s="88">
        <f>I22-(5/96)-E22</f>
        <v>0.37847222222222227</v>
      </c>
      <c r="D22" s="13">
        <f>C22+(20/1440)</f>
        <v>0.39236111111111116</v>
      </c>
      <c r="E22" s="14">
        <f>IF(V22&gt;$AF$3,(1/4)/24,0)+INT(N19/10)*((5/60)/24)</f>
        <v>0</v>
      </c>
      <c r="F22" s="15"/>
      <c r="G22" s="16">
        <v>7</v>
      </c>
      <c r="H22" s="24">
        <v>0.003472222222222222</v>
      </c>
      <c r="I22" s="17">
        <f t="shared" si="5"/>
        <v>0.4305555555555556</v>
      </c>
      <c r="J22" s="18">
        <f>I22+(40/1440)</f>
        <v>0.45833333333333337</v>
      </c>
      <c r="K22" s="19" t="s">
        <v>167</v>
      </c>
      <c r="L22" s="47"/>
      <c r="M22" s="55">
        <f>AC22</f>
        <v>16</v>
      </c>
      <c r="N22" s="97">
        <f>M22/3</f>
        <v>5.333333333333333</v>
      </c>
      <c r="O22" s="20" t="s">
        <v>71</v>
      </c>
      <c r="P22" s="20" t="s">
        <v>6</v>
      </c>
      <c r="Q22" s="20"/>
      <c r="R22" s="20" t="s">
        <v>12</v>
      </c>
      <c r="S22" s="66">
        <f>SUM(M$3:M22)</f>
        <v>176</v>
      </c>
      <c r="T22" s="68">
        <f>M22*VLOOKUP(O22,BOATCLASS,2)</f>
        <v>32</v>
      </c>
      <c r="U22" s="68">
        <f>SUM(T$3:T22)</f>
        <v>802</v>
      </c>
      <c r="V22" s="59">
        <v>0</v>
      </c>
      <c r="W22" s="59">
        <f>V22*VLOOKUP(O22,BOATCLASS,2)</f>
        <v>0</v>
      </c>
      <c r="X22" s="22"/>
      <c r="Y22" s="22">
        <f t="shared" si="9"/>
      </c>
      <c r="Z22" s="82">
        <v>60</v>
      </c>
      <c r="AA22" s="74"/>
      <c r="AB22" s="77" t="s">
        <v>169</v>
      </c>
      <c r="AC22" s="83">
        <v>16</v>
      </c>
      <c r="AG22" s="52"/>
      <c r="AH22" s="52"/>
      <c r="AJ22" s="56"/>
      <c r="AK22" s="56"/>
    </row>
    <row r="23" spans="1:37" s="4" customFormat="1" ht="12" customHeight="1">
      <c r="A23" s="86">
        <v>19</v>
      </c>
      <c r="B23" s="86">
        <f>IF(M23&gt;0,COUNTIF(M$3:M23,"&gt;0"),0)</f>
        <v>20</v>
      </c>
      <c r="C23" s="88">
        <f t="shared" si="2"/>
        <v>0.3819444444444445</v>
      </c>
      <c r="D23" s="13">
        <f t="shared" si="3"/>
        <v>0.39583333333333337</v>
      </c>
      <c r="E23" s="14">
        <f>IF(V23&gt;$AF$3,(1/4)/24,0)+INT(N20/10)*((5/60)/24)</f>
        <v>0.010416666666666666</v>
      </c>
      <c r="F23" s="15"/>
      <c r="G23" s="16">
        <v>7</v>
      </c>
      <c r="H23" s="24">
        <v>0.003472222222222222</v>
      </c>
      <c r="I23" s="17">
        <f t="shared" si="5"/>
        <v>0.4444444444444445</v>
      </c>
      <c r="J23" s="18">
        <f t="shared" si="6"/>
        <v>0.47222222222222227</v>
      </c>
      <c r="K23" s="19" t="s">
        <v>59</v>
      </c>
      <c r="L23" s="47"/>
      <c r="M23" s="55">
        <f t="shared" si="7"/>
        <v>6</v>
      </c>
      <c r="N23" s="97">
        <f t="shared" si="8"/>
        <v>2</v>
      </c>
      <c r="O23" s="20" t="s">
        <v>71</v>
      </c>
      <c r="P23" s="20" t="s">
        <v>6</v>
      </c>
      <c r="Q23" s="20"/>
      <c r="R23" s="20" t="s">
        <v>13</v>
      </c>
      <c r="S23" s="66">
        <f>SUM(M$3:M23)</f>
        <v>182</v>
      </c>
      <c r="T23" s="68">
        <f>M23*VLOOKUP(O23,BOATCLASS,2)</f>
        <v>12</v>
      </c>
      <c r="U23" s="68">
        <f>SUM(T$3:T23)</f>
        <v>814</v>
      </c>
      <c r="V23" s="59">
        <v>27</v>
      </c>
      <c r="W23" s="59">
        <f t="shared" si="1"/>
        <v>54</v>
      </c>
      <c r="X23" s="22"/>
      <c r="Y23" s="22">
        <f t="shared" si="9"/>
      </c>
      <c r="Z23" s="84">
        <v>19</v>
      </c>
      <c r="AA23" s="72"/>
      <c r="AB23" s="73" t="s">
        <v>127</v>
      </c>
      <c r="AC23" s="85">
        <v>6</v>
      </c>
      <c r="AG23" s="52"/>
      <c r="AH23" s="52"/>
      <c r="AJ23" s="56"/>
      <c r="AK23" s="56"/>
    </row>
    <row r="24" spans="1:37" s="4" customFormat="1" ht="12" customHeight="1">
      <c r="A24" s="86">
        <v>20</v>
      </c>
      <c r="B24" s="86">
        <f>IF(M24&gt;0,COUNTIF(M$3:M24,"&gt;0"),0)</f>
        <v>21</v>
      </c>
      <c r="C24" s="88">
        <f t="shared" si="2"/>
        <v>0.39236111111111116</v>
      </c>
      <c r="D24" s="13">
        <f t="shared" si="3"/>
        <v>0.40625000000000006</v>
      </c>
      <c r="E24" s="14">
        <f t="shared" si="4"/>
        <v>0</v>
      </c>
      <c r="F24" s="15"/>
      <c r="G24" s="16">
        <v>5</v>
      </c>
      <c r="H24" s="24"/>
      <c r="I24" s="17">
        <f t="shared" si="5"/>
        <v>0.4444444444444445</v>
      </c>
      <c r="J24" s="18">
        <f t="shared" si="6"/>
        <v>0.47222222222222227</v>
      </c>
      <c r="K24" s="19" t="s">
        <v>46</v>
      </c>
      <c r="L24" s="47"/>
      <c r="M24" s="55">
        <f t="shared" si="7"/>
        <v>1</v>
      </c>
      <c r="N24" s="97">
        <f t="shared" si="8"/>
        <v>0.3333333333333333</v>
      </c>
      <c r="O24" s="20" t="s">
        <v>71</v>
      </c>
      <c r="P24" s="20" t="s">
        <v>6</v>
      </c>
      <c r="Q24" s="20"/>
      <c r="R24" s="20" t="s">
        <v>3</v>
      </c>
      <c r="S24" s="66">
        <f>SUM(M$3:M24)</f>
        <v>183</v>
      </c>
      <c r="T24" s="68">
        <f t="shared" si="0"/>
        <v>2</v>
      </c>
      <c r="U24" s="68">
        <f>SUM(T$3:T24)</f>
        <v>816</v>
      </c>
      <c r="V24" s="59">
        <v>3</v>
      </c>
      <c r="W24" s="59">
        <f t="shared" si="1"/>
        <v>6</v>
      </c>
      <c r="X24" s="22"/>
      <c r="Y24" s="22">
        <f t="shared" si="9"/>
      </c>
      <c r="Z24" s="82">
        <v>20</v>
      </c>
      <c r="AA24" s="74"/>
      <c r="AB24" s="77" t="s">
        <v>166</v>
      </c>
      <c r="AC24" s="83">
        <v>1</v>
      </c>
      <c r="AG24" s="52"/>
      <c r="AH24" s="52"/>
      <c r="AJ24" s="56"/>
      <c r="AK24" s="56"/>
    </row>
    <row r="25" spans="1:37" s="4" customFormat="1" ht="12" customHeight="1">
      <c r="A25" s="86">
        <v>21</v>
      </c>
      <c r="B25" s="86">
        <f>IF(M25&gt;0,COUNTIF(M$3:M25,"&gt;0"),0)</f>
        <v>0</v>
      </c>
      <c r="C25" s="88">
        <f t="shared" si="2"/>
        <v>0.39236111111111116</v>
      </c>
      <c r="D25" s="13">
        <f t="shared" si="3"/>
        <v>0.40625000000000006</v>
      </c>
      <c r="E25" s="14">
        <f t="shared" si="4"/>
        <v>0</v>
      </c>
      <c r="F25" s="15"/>
      <c r="G25" s="16">
        <v>6</v>
      </c>
      <c r="H25" s="12"/>
      <c r="I25" s="17">
        <f t="shared" si="5"/>
        <v>0.4444444444444445</v>
      </c>
      <c r="J25" s="18">
        <f t="shared" si="6"/>
        <v>0.47222222222222227</v>
      </c>
      <c r="K25" s="19" t="s">
        <v>47</v>
      </c>
      <c r="L25" s="46" t="s">
        <v>80</v>
      </c>
      <c r="M25" s="55">
        <f t="shared" si="7"/>
        <v>0</v>
      </c>
      <c r="N25" s="97">
        <f t="shared" si="8"/>
        <v>0</v>
      </c>
      <c r="O25" s="20" t="s">
        <v>71</v>
      </c>
      <c r="P25" s="20" t="s">
        <v>6</v>
      </c>
      <c r="Q25" s="20"/>
      <c r="R25" s="20" t="s">
        <v>7</v>
      </c>
      <c r="S25" s="66">
        <f>SUM(M$3:M25)</f>
        <v>183</v>
      </c>
      <c r="T25" s="68">
        <f t="shared" si="0"/>
        <v>0</v>
      </c>
      <c r="U25" s="68">
        <f>SUM(T$3:T25)</f>
        <v>816</v>
      </c>
      <c r="V25" s="59">
        <v>3</v>
      </c>
      <c r="W25" s="59">
        <f t="shared" si="1"/>
        <v>6</v>
      </c>
      <c r="X25" s="22"/>
      <c r="Y25" s="22">
        <f t="shared" si="9"/>
      </c>
      <c r="Z25" s="84">
        <v>21</v>
      </c>
      <c r="AA25" s="72"/>
      <c r="AB25" s="76" t="s">
        <v>162</v>
      </c>
      <c r="AC25" s="85">
        <v>0</v>
      </c>
      <c r="AG25" s="52"/>
      <c r="AH25" s="52"/>
      <c r="AJ25" s="56"/>
      <c r="AK25" s="56"/>
    </row>
    <row r="26" spans="1:37" s="4" customFormat="1" ht="12" customHeight="1">
      <c r="A26" s="86">
        <v>22</v>
      </c>
      <c r="B26" s="86">
        <f>IF(M26&gt;0,COUNTIF(M$3:M26,"&gt;0"),0)</f>
        <v>22</v>
      </c>
      <c r="C26" s="88">
        <f t="shared" si="2"/>
        <v>0.39583333333333337</v>
      </c>
      <c r="D26" s="13">
        <f t="shared" si="3"/>
        <v>0.40972222222222227</v>
      </c>
      <c r="E26" s="14">
        <f t="shared" si="4"/>
        <v>0.010416666666666666</v>
      </c>
      <c r="F26" s="15"/>
      <c r="G26" s="16">
        <v>2</v>
      </c>
      <c r="H26" s="24">
        <v>0.003472222222222222</v>
      </c>
      <c r="I26" s="17">
        <f t="shared" si="5"/>
        <v>0.45833333333333337</v>
      </c>
      <c r="J26" s="18">
        <f t="shared" si="6"/>
        <v>0.48611111111111116</v>
      </c>
      <c r="K26" s="19" t="s">
        <v>23</v>
      </c>
      <c r="L26" s="47"/>
      <c r="M26" s="55">
        <f t="shared" si="7"/>
        <v>49</v>
      </c>
      <c r="N26" s="97">
        <f t="shared" si="8"/>
        <v>16.333333333333332</v>
      </c>
      <c r="O26" s="20" t="s">
        <v>95</v>
      </c>
      <c r="P26" s="20" t="s">
        <v>5</v>
      </c>
      <c r="Q26" s="20"/>
      <c r="R26" s="20" t="s">
        <v>12</v>
      </c>
      <c r="S26" s="66">
        <f>SUM(M$3:M26)</f>
        <v>232</v>
      </c>
      <c r="T26" s="68">
        <f t="shared" si="0"/>
        <v>245</v>
      </c>
      <c r="U26" s="68">
        <f>SUM(T$3:T26)</f>
        <v>1061</v>
      </c>
      <c r="V26" s="59">
        <v>39</v>
      </c>
      <c r="W26" s="59">
        <f t="shared" si="1"/>
        <v>195</v>
      </c>
      <c r="X26" s="110">
        <f>U26-SUM(X$3:X25)</f>
        <v>291</v>
      </c>
      <c r="Y26" s="22">
        <f t="shared" si="9"/>
        <v>11</v>
      </c>
      <c r="Z26" s="82">
        <v>22</v>
      </c>
      <c r="AA26" s="74"/>
      <c r="AB26" s="77" t="s">
        <v>104</v>
      </c>
      <c r="AC26" s="83">
        <v>49</v>
      </c>
      <c r="AG26" s="52"/>
      <c r="AH26" s="52"/>
      <c r="AJ26" s="56"/>
      <c r="AK26" s="56"/>
    </row>
    <row r="27" spans="1:37" s="4" customFormat="1" ht="12" customHeight="1">
      <c r="A27" s="86">
        <v>23</v>
      </c>
      <c r="B27" s="86">
        <f>IF(M27&gt;0,COUNTIF(M$3:M27,"&gt;0"),0)</f>
        <v>23</v>
      </c>
      <c r="C27" s="88">
        <f t="shared" si="2"/>
        <v>0.42013888888888895</v>
      </c>
      <c r="D27" s="13">
        <f t="shared" si="3"/>
        <v>0.43402777777777785</v>
      </c>
      <c r="E27" s="14">
        <f t="shared" si="4"/>
        <v>0.003472222222222222</v>
      </c>
      <c r="F27" s="15"/>
      <c r="G27" s="16">
        <v>32</v>
      </c>
      <c r="H27" s="24">
        <v>0.013888888888888888</v>
      </c>
      <c r="I27" s="17">
        <f t="shared" si="5"/>
        <v>0.4756944444444445</v>
      </c>
      <c r="J27" s="18">
        <f t="shared" si="6"/>
        <v>0.5034722222222222</v>
      </c>
      <c r="K27" s="19" t="s">
        <v>24</v>
      </c>
      <c r="L27" s="47"/>
      <c r="M27" s="55">
        <f t="shared" si="7"/>
        <v>13</v>
      </c>
      <c r="N27" s="97">
        <f t="shared" si="8"/>
        <v>4.333333333333333</v>
      </c>
      <c r="O27" s="20" t="s">
        <v>92</v>
      </c>
      <c r="P27" s="20" t="s">
        <v>5</v>
      </c>
      <c r="Q27" s="20"/>
      <c r="R27" s="20" t="s">
        <v>3</v>
      </c>
      <c r="S27" s="66">
        <f>SUM(M$3:M27)</f>
        <v>245</v>
      </c>
      <c r="T27" s="68">
        <f t="shared" si="0"/>
        <v>13</v>
      </c>
      <c r="U27" s="68">
        <f>SUM(T$3:T27)</f>
        <v>1074</v>
      </c>
      <c r="V27" s="59">
        <v>11</v>
      </c>
      <c r="W27" s="59">
        <f t="shared" si="1"/>
        <v>11</v>
      </c>
      <c r="X27" s="110"/>
      <c r="Y27" s="22">
        <f t="shared" si="9"/>
      </c>
      <c r="Z27" s="84">
        <v>23</v>
      </c>
      <c r="AA27" s="72"/>
      <c r="AB27" s="73" t="s">
        <v>128</v>
      </c>
      <c r="AC27" s="85">
        <v>13</v>
      </c>
      <c r="AG27" s="52"/>
      <c r="AH27" s="52"/>
      <c r="AJ27" s="56"/>
      <c r="AK27" s="56"/>
    </row>
    <row r="28" spans="1:37" s="4" customFormat="1" ht="12" customHeight="1">
      <c r="A28" s="86">
        <v>24</v>
      </c>
      <c r="B28" s="86">
        <f>IF(M28&gt;0,COUNTIF(M$3:M28,"&gt;0"),0)</f>
        <v>24</v>
      </c>
      <c r="C28" s="88">
        <f t="shared" si="2"/>
        <v>0.42361111111111116</v>
      </c>
      <c r="D28" s="13">
        <f t="shared" si="3"/>
        <v>0.43750000000000006</v>
      </c>
      <c r="E28" s="14">
        <f t="shared" si="4"/>
        <v>0</v>
      </c>
      <c r="F28" s="15"/>
      <c r="G28" s="16">
        <v>33</v>
      </c>
      <c r="H28" s="12"/>
      <c r="I28" s="17">
        <f t="shared" si="5"/>
        <v>0.4756944444444445</v>
      </c>
      <c r="J28" s="18">
        <f t="shared" si="6"/>
        <v>0.5034722222222222</v>
      </c>
      <c r="K28" s="19" t="s">
        <v>25</v>
      </c>
      <c r="L28" s="47"/>
      <c r="M28" s="55">
        <f t="shared" si="7"/>
        <v>4</v>
      </c>
      <c r="N28" s="97">
        <f t="shared" si="8"/>
        <v>1.3333333333333333</v>
      </c>
      <c r="O28" s="20" t="s">
        <v>92</v>
      </c>
      <c r="P28" s="20" t="s">
        <v>5</v>
      </c>
      <c r="Q28" s="20" t="s">
        <v>69</v>
      </c>
      <c r="R28" s="20" t="s">
        <v>3</v>
      </c>
      <c r="S28" s="66">
        <f>SUM(M$3:M28)</f>
        <v>249</v>
      </c>
      <c r="T28" s="68">
        <f t="shared" si="0"/>
        <v>4</v>
      </c>
      <c r="U28" s="68">
        <f>SUM(T$3:T28)</f>
        <v>1078</v>
      </c>
      <c r="V28" s="59">
        <v>3</v>
      </c>
      <c r="W28" s="59">
        <f t="shared" si="1"/>
        <v>3</v>
      </c>
      <c r="X28" s="22"/>
      <c r="Y28" s="22">
        <f t="shared" si="9"/>
      </c>
      <c r="Z28" s="82">
        <v>24</v>
      </c>
      <c r="AA28" s="74"/>
      <c r="AB28" s="77" t="s">
        <v>129</v>
      </c>
      <c r="AC28" s="83">
        <v>4</v>
      </c>
      <c r="AG28" s="52"/>
      <c r="AH28" s="52"/>
      <c r="AJ28" s="56"/>
      <c r="AK28" s="56"/>
    </row>
    <row r="29" spans="1:37" s="4" customFormat="1" ht="12" customHeight="1">
      <c r="A29" s="86">
        <v>25</v>
      </c>
      <c r="B29" s="86">
        <f>IF(M29&gt;0,COUNTIF(M$3:M29,"&gt;0"),0)</f>
        <v>25</v>
      </c>
      <c r="C29" s="88">
        <f t="shared" si="2"/>
        <v>0.42361111111111116</v>
      </c>
      <c r="D29" s="13">
        <f t="shared" si="3"/>
        <v>0.43750000000000006</v>
      </c>
      <c r="E29" s="14">
        <f t="shared" si="4"/>
        <v>0</v>
      </c>
      <c r="F29" s="15"/>
      <c r="G29" s="16">
        <v>34</v>
      </c>
      <c r="H29" s="12"/>
      <c r="I29" s="17">
        <f t="shared" si="5"/>
        <v>0.4756944444444445</v>
      </c>
      <c r="J29" s="18">
        <f t="shared" si="6"/>
        <v>0.5034722222222222</v>
      </c>
      <c r="K29" s="19" t="s">
        <v>26</v>
      </c>
      <c r="L29" s="47"/>
      <c r="M29" s="55">
        <f t="shared" si="7"/>
        <v>8</v>
      </c>
      <c r="N29" s="97">
        <f t="shared" si="8"/>
        <v>2.6666666666666665</v>
      </c>
      <c r="O29" s="20" t="s">
        <v>92</v>
      </c>
      <c r="P29" s="20" t="s">
        <v>5</v>
      </c>
      <c r="Q29" s="20"/>
      <c r="R29" s="20" t="s">
        <v>13</v>
      </c>
      <c r="S29" s="66">
        <f>SUM(M$3:M29)</f>
        <v>257</v>
      </c>
      <c r="T29" s="68">
        <f t="shared" si="0"/>
        <v>8</v>
      </c>
      <c r="U29" s="68">
        <f>SUM(T$3:T29)</f>
        <v>1086</v>
      </c>
      <c r="V29" s="59">
        <v>5</v>
      </c>
      <c r="W29" s="59">
        <f t="shared" si="1"/>
        <v>5</v>
      </c>
      <c r="X29" s="22"/>
      <c r="Y29" s="22">
        <f t="shared" si="9"/>
      </c>
      <c r="Z29" s="84">
        <v>25</v>
      </c>
      <c r="AA29" s="72"/>
      <c r="AB29" s="73" t="s">
        <v>155</v>
      </c>
      <c r="AC29" s="85">
        <v>8</v>
      </c>
      <c r="AG29" s="52"/>
      <c r="AH29" s="52"/>
      <c r="AJ29" s="56"/>
      <c r="AK29" s="56"/>
    </row>
    <row r="30" spans="1:37" s="4" customFormat="1" ht="12" customHeight="1">
      <c r="A30" s="86">
        <v>26</v>
      </c>
      <c r="B30" s="86">
        <f>IF(M30&gt;0,COUNTIF(M$3:M30,"&gt;0"),0)</f>
        <v>26</v>
      </c>
      <c r="C30" s="88">
        <f t="shared" si="2"/>
        <v>0.42361111111111116</v>
      </c>
      <c r="D30" s="13">
        <f t="shared" si="3"/>
        <v>0.43750000000000006</v>
      </c>
      <c r="E30" s="14">
        <f t="shared" si="4"/>
        <v>0</v>
      </c>
      <c r="F30" s="15"/>
      <c r="G30" s="16">
        <v>35</v>
      </c>
      <c r="H30" s="12"/>
      <c r="I30" s="17">
        <f t="shared" si="5"/>
        <v>0.4756944444444445</v>
      </c>
      <c r="J30" s="18">
        <f t="shared" si="6"/>
        <v>0.5034722222222222</v>
      </c>
      <c r="K30" s="19" t="s">
        <v>27</v>
      </c>
      <c r="L30" s="47"/>
      <c r="M30" s="55">
        <f t="shared" si="7"/>
        <v>10</v>
      </c>
      <c r="N30" s="97">
        <f t="shared" si="8"/>
        <v>3.3333333333333335</v>
      </c>
      <c r="O30" s="20" t="s">
        <v>92</v>
      </c>
      <c r="P30" s="20" t="s">
        <v>5</v>
      </c>
      <c r="Q30" s="20"/>
      <c r="R30" s="20" t="s">
        <v>2</v>
      </c>
      <c r="S30" s="66">
        <f>SUM(M$3:M30)</f>
        <v>267</v>
      </c>
      <c r="T30" s="68">
        <f t="shared" si="0"/>
        <v>10</v>
      </c>
      <c r="U30" s="68">
        <f>SUM(T$3:T30)</f>
        <v>1096</v>
      </c>
      <c r="V30" s="59">
        <v>10</v>
      </c>
      <c r="W30" s="59">
        <f t="shared" si="1"/>
        <v>10</v>
      </c>
      <c r="X30" s="22"/>
      <c r="Y30" s="22">
        <f t="shared" si="9"/>
      </c>
      <c r="Z30" s="82">
        <v>26</v>
      </c>
      <c r="AA30" s="74"/>
      <c r="AB30" s="77" t="s">
        <v>137</v>
      </c>
      <c r="AC30" s="83">
        <v>10</v>
      </c>
      <c r="AG30" s="52"/>
      <c r="AH30" s="52"/>
      <c r="AJ30" s="56"/>
      <c r="AK30" s="56"/>
    </row>
    <row r="31" spans="1:37" s="4" customFormat="1" ht="12" customHeight="1">
      <c r="A31" s="86">
        <v>27</v>
      </c>
      <c r="B31" s="86">
        <f>IF(M31&gt;0,COUNTIF(M$3:M31,"&gt;0"),0)</f>
        <v>27</v>
      </c>
      <c r="C31" s="88">
        <f t="shared" si="2"/>
        <v>0.4305555555555556</v>
      </c>
      <c r="D31" s="13">
        <f t="shared" si="3"/>
        <v>0.4444444444444445</v>
      </c>
      <c r="E31" s="14">
        <f t="shared" si="4"/>
        <v>0</v>
      </c>
      <c r="F31" s="15"/>
      <c r="G31" s="16">
        <v>3</v>
      </c>
      <c r="H31" s="24">
        <v>0.006944444444444444</v>
      </c>
      <c r="I31" s="17">
        <f t="shared" si="5"/>
        <v>0.4826388888888889</v>
      </c>
      <c r="J31" s="18">
        <f t="shared" si="6"/>
        <v>0.5104166666666666</v>
      </c>
      <c r="K31" s="19" t="s">
        <v>45</v>
      </c>
      <c r="L31" s="47"/>
      <c r="M31" s="55">
        <f t="shared" si="7"/>
        <v>5</v>
      </c>
      <c r="N31" s="97">
        <f t="shared" si="8"/>
        <v>1.6666666666666667</v>
      </c>
      <c r="O31" s="20" t="s">
        <v>95</v>
      </c>
      <c r="P31" s="21" t="s">
        <v>6</v>
      </c>
      <c r="Q31" s="21"/>
      <c r="R31" s="21" t="s">
        <v>2</v>
      </c>
      <c r="S31" s="66">
        <f>SUM(M$3:M31)</f>
        <v>272</v>
      </c>
      <c r="T31" s="68">
        <f t="shared" si="0"/>
        <v>25</v>
      </c>
      <c r="U31" s="68">
        <f>SUM(T$3:T31)</f>
        <v>1121</v>
      </c>
      <c r="V31" s="59">
        <v>8</v>
      </c>
      <c r="W31" s="59">
        <f t="shared" si="1"/>
        <v>40</v>
      </c>
      <c r="X31" s="22"/>
      <c r="Y31" s="22">
        <f t="shared" si="9"/>
      </c>
      <c r="Z31" s="84">
        <v>27</v>
      </c>
      <c r="AA31" s="72"/>
      <c r="AB31" s="73" t="s">
        <v>130</v>
      </c>
      <c r="AC31" s="85">
        <v>5</v>
      </c>
      <c r="AG31" s="52"/>
      <c r="AH31" s="52"/>
      <c r="AJ31" s="56"/>
      <c r="AK31" s="56"/>
    </row>
    <row r="32" spans="1:37" s="4" customFormat="1" ht="12" customHeight="1">
      <c r="A32" s="86">
        <v>28</v>
      </c>
      <c r="B32" s="86">
        <f>IF(M32&gt;0,COUNTIF(M$3:M32,"&gt;0"),0)</f>
        <v>28</v>
      </c>
      <c r="C32" s="88">
        <f t="shared" si="2"/>
        <v>0.4305555555555556</v>
      </c>
      <c r="D32" s="13">
        <f t="shared" si="3"/>
        <v>0.4444444444444445</v>
      </c>
      <c r="E32" s="14">
        <f t="shared" si="4"/>
        <v>0.010416666666666666</v>
      </c>
      <c r="F32" s="15"/>
      <c r="G32" s="16">
        <v>4</v>
      </c>
      <c r="H32" s="24"/>
      <c r="I32" s="17">
        <f t="shared" si="5"/>
        <v>0.4930555555555556</v>
      </c>
      <c r="J32" s="18">
        <f t="shared" si="6"/>
        <v>0.5208333333333334</v>
      </c>
      <c r="K32" s="19" t="s">
        <v>57</v>
      </c>
      <c r="L32" s="47"/>
      <c r="M32" s="55">
        <f t="shared" si="7"/>
        <v>39</v>
      </c>
      <c r="N32" s="97">
        <f t="shared" si="8"/>
        <v>13</v>
      </c>
      <c r="O32" s="20" t="s">
        <v>95</v>
      </c>
      <c r="P32" s="20" t="s">
        <v>6</v>
      </c>
      <c r="Q32" s="20"/>
      <c r="R32" s="20" t="s">
        <v>1</v>
      </c>
      <c r="S32" s="66">
        <f>SUM(M$3:M32)</f>
        <v>311</v>
      </c>
      <c r="T32" s="68">
        <f t="shared" si="0"/>
        <v>195</v>
      </c>
      <c r="U32" s="68">
        <f>SUM(T$3:T32)</f>
        <v>1316</v>
      </c>
      <c r="V32" s="59">
        <v>41</v>
      </c>
      <c r="W32" s="59">
        <f t="shared" si="1"/>
        <v>205</v>
      </c>
      <c r="X32" s="22"/>
      <c r="Y32" s="22">
        <f t="shared" si="9"/>
      </c>
      <c r="Z32" s="82">
        <v>28</v>
      </c>
      <c r="AA32" s="74"/>
      <c r="AB32" s="77" t="s">
        <v>105</v>
      </c>
      <c r="AC32" s="83">
        <v>39</v>
      </c>
      <c r="AG32" s="52"/>
      <c r="AH32" s="52"/>
      <c r="AJ32" s="56"/>
      <c r="AK32" s="56"/>
    </row>
    <row r="33" spans="1:37" s="5" customFormat="1" ht="12" customHeight="1">
      <c r="A33" s="86">
        <v>34</v>
      </c>
      <c r="B33" s="86">
        <f>IF(M33&gt;0,COUNTIF(M$3:M33,"&gt;0"),0)</f>
        <v>29</v>
      </c>
      <c r="C33" s="88">
        <f t="shared" si="2"/>
        <v>0.44097222222222227</v>
      </c>
      <c r="D33" s="13">
        <f>C33+(20/1440)</f>
        <v>0.45486111111111116</v>
      </c>
      <c r="E33" s="14">
        <f t="shared" si="4"/>
        <v>0.003472222222222222</v>
      </c>
      <c r="F33" s="15"/>
      <c r="G33" s="16">
        <v>26</v>
      </c>
      <c r="H33" s="12"/>
      <c r="I33" s="17">
        <f t="shared" si="5"/>
        <v>0.4965277777777778</v>
      </c>
      <c r="J33" s="18">
        <f>I33+(40/1440)</f>
        <v>0.5243055555555556</v>
      </c>
      <c r="K33" s="19" t="s">
        <v>54</v>
      </c>
      <c r="L33" s="46" t="s">
        <v>80</v>
      </c>
      <c r="M33" s="55">
        <f>AC33</f>
        <v>10</v>
      </c>
      <c r="N33" s="97">
        <f t="shared" si="8"/>
        <v>3.3333333333333335</v>
      </c>
      <c r="O33" s="20" t="s">
        <v>95</v>
      </c>
      <c r="P33" s="20" t="s">
        <v>6</v>
      </c>
      <c r="Q33" s="20"/>
      <c r="R33" s="20" t="s">
        <v>7</v>
      </c>
      <c r="S33" s="66">
        <f>SUM(M$3:M33)</f>
        <v>321</v>
      </c>
      <c r="T33" s="68">
        <f>M33*VLOOKUP(O33,BOATCLASS,2)</f>
        <v>50</v>
      </c>
      <c r="U33" s="68">
        <f>SUM(T$3:T33)</f>
        <v>1366</v>
      </c>
      <c r="V33" s="59">
        <v>9</v>
      </c>
      <c r="W33" s="59">
        <f>V33*VLOOKUP(O33,BOATCLASS,2)</f>
        <v>45</v>
      </c>
      <c r="X33" s="22"/>
      <c r="Y33" s="22">
        <f t="shared" si="9"/>
      </c>
      <c r="Z33" s="84">
        <v>34</v>
      </c>
      <c r="AA33" s="72"/>
      <c r="AB33" s="73" t="s">
        <v>148</v>
      </c>
      <c r="AC33" s="85">
        <v>10</v>
      </c>
      <c r="AG33" s="53"/>
      <c r="AH33" s="53"/>
      <c r="AJ33" s="56"/>
      <c r="AK33" s="56"/>
    </row>
    <row r="34" spans="1:37" s="5" customFormat="1" ht="12" customHeight="1">
      <c r="A34" s="86">
        <v>29</v>
      </c>
      <c r="B34" s="86">
        <f>IF(M34&gt;0,COUNTIF(M$3:M34,"&gt;0"),0)</f>
        <v>30</v>
      </c>
      <c r="C34" s="88">
        <f t="shared" si="2"/>
        <v>0.4583333333333333</v>
      </c>
      <c r="D34" s="13">
        <f t="shared" si="3"/>
        <v>0.4722222222222222</v>
      </c>
      <c r="E34" s="14">
        <f t="shared" si="4"/>
        <v>0</v>
      </c>
      <c r="F34" s="15"/>
      <c r="G34" s="16">
        <v>30</v>
      </c>
      <c r="H34" s="24">
        <v>0.013888888888888888</v>
      </c>
      <c r="I34" s="17">
        <f t="shared" si="5"/>
        <v>0.5104166666666666</v>
      </c>
      <c r="J34" s="18">
        <f t="shared" si="6"/>
        <v>0.5381944444444444</v>
      </c>
      <c r="K34" s="19" t="s">
        <v>33</v>
      </c>
      <c r="L34" s="48"/>
      <c r="M34" s="55">
        <f t="shared" si="7"/>
        <v>2</v>
      </c>
      <c r="N34" s="97">
        <f t="shared" si="8"/>
        <v>0.6666666666666666</v>
      </c>
      <c r="O34" s="20" t="s">
        <v>70</v>
      </c>
      <c r="P34" s="20" t="s">
        <v>5</v>
      </c>
      <c r="Q34" s="20"/>
      <c r="R34" s="20" t="s">
        <v>3</v>
      </c>
      <c r="S34" s="66">
        <f>SUM(M$3:M34)</f>
        <v>323</v>
      </c>
      <c r="T34" s="68">
        <f t="shared" si="0"/>
        <v>8</v>
      </c>
      <c r="U34" s="68">
        <f>SUM(T$3:T34)</f>
        <v>1374</v>
      </c>
      <c r="V34" s="59">
        <v>2</v>
      </c>
      <c r="W34" s="59">
        <f t="shared" si="1"/>
        <v>8</v>
      </c>
      <c r="X34" s="110">
        <f>U34-SUM(X$3:X33)</f>
        <v>313</v>
      </c>
      <c r="Y34" s="22">
        <f t="shared" si="9"/>
        <v>12</v>
      </c>
      <c r="Z34" s="82">
        <v>29</v>
      </c>
      <c r="AA34" s="74"/>
      <c r="AB34" s="77" t="s">
        <v>146</v>
      </c>
      <c r="AC34" s="83">
        <v>2</v>
      </c>
      <c r="AG34" s="53"/>
      <c r="AH34" s="53"/>
      <c r="AJ34" s="56"/>
      <c r="AK34" s="56"/>
    </row>
    <row r="35" spans="1:37" s="5" customFormat="1" ht="12" customHeight="1">
      <c r="A35" s="86">
        <v>30</v>
      </c>
      <c r="B35" s="86">
        <f>IF(M35&gt;0,COUNTIF(M$3:M35,"&gt;0"),0)</f>
        <v>31</v>
      </c>
      <c r="C35" s="88">
        <f t="shared" si="2"/>
        <v>0.46527777777777773</v>
      </c>
      <c r="D35" s="13">
        <f t="shared" si="3"/>
        <v>0.47916666666666663</v>
      </c>
      <c r="E35" s="14">
        <f t="shared" si="4"/>
        <v>0</v>
      </c>
      <c r="F35" s="33"/>
      <c r="G35" s="39">
        <v>28</v>
      </c>
      <c r="H35" s="62">
        <v>0.006944444444444444</v>
      </c>
      <c r="I35" s="17">
        <f t="shared" si="5"/>
        <v>0.517361111111111</v>
      </c>
      <c r="J35" s="18">
        <f t="shared" si="6"/>
        <v>0.5451388888888888</v>
      </c>
      <c r="K35" s="19" t="s">
        <v>30</v>
      </c>
      <c r="L35" s="47"/>
      <c r="M35" s="55">
        <f t="shared" si="7"/>
        <v>15</v>
      </c>
      <c r="N35" s="97">
        <f t="shared" si="8"/>
        <v>5</v>
      </c>
      <c r="O35" s="20" t="s">
        <v>94</v>
      </c>
      <c r="P35" s="21" t="s">
        <v>5</v>
      </c>
      <c r="Q35" s="21"/>
      <c r="R35" s="21" t="s">
        <v>13</v>
      </c>
      <c r="S35" s="66">
        <f>SUM(M$3:M35)</f>
        <v>338</v>
      </c>
      <c r="T35" s="68">
        <f t="shared" si="0"/>
        <v>135</v>
      </c>
      <c r="U35" s="68">
        <f>SUM(T$3:T35)</f>
        <v>1509</v>
      </c>
      <c r="V35" s="59">
        <v>14</v>
      </c>
      <c r="W35" s="59">
        <f t="shared" si="1"/>
        <v>126</v>
      </c>
      <c r="X35" s="40"/>
      <c r="Y35" s="22">
        <f t="shared" si="9"/>
      </c>
      <c r="Z35" s="84">
        <v>30</v>
      </c>
      <c r="AA35" s="72"/>
      <c r="AB35" s="73" t="s">
        <v>138</v>
      </c>
      <c r="AC35" s="85">
        <v>15</v>
      </c>
      <c r="AG35" s="53"/>
      <c r="AH35" s="53"/>
      <c r="AJ35" s="56"/>
      <c r="AK35" s="56"/>
    </row>
    <row r="36" spans="1:37" s="5" customFormat="1" ht="12" customHeight="1">
      <c r="A36" s="86">
        <v>31</v>
      </c>
      <c r="B36" s="86">
        <f>IF(M36&gt;0,COUNTIF(M$3:M36,"&gt;0"),0)</f>
        <v>32</v>
      </c>
      <c r="C36" s="88">
        <f t="shared" si="2"/>
        <v>0.46527777777777773</v>
      </c>
      <c r="D36" s="13">
        <f t="shared" si="3"/>
        <v>0.47916666666666663</v>
      </c>
      <c r="E36" s="14">
        <f t="shared" si="4"/>
        <v>0</v>
      </c>
      <c r="F36" s="15"/>
      <c r="G36" s="16">
        <v>20</v>
      </c>
      <c r="H36" s="24"/>
      <c r="I36" s="17">
        <f t="shared" si="5"/>
        <v>0.517361111111111</v>
      </c>
      <c r="J36" s="18">
        <f t="shared" si="6"/>
        <v>0.5451388888888888</v>
      </c>
      <c r="K36" s="19" t="s">
        <v>63</v>
      </c>
      <c r="L36" s="47"/>
      <c r="M36" s="55">
        <f t="shared" si="7"/>
        <v>19</v>
      </c>
      <c r="N36" s="97">
        <f t="shared" si="8"/>
        <v>6.333333333333333</v>
      </c>
      <c r="O36" s="20" t="s">
        <v>94</v>
      </c>
      <c r="P36" s="20" t="s">
        <v>6</v>
      </c>
      <c r="Q36" s="20"/>
      <c r="R36" s="20" t="s">
        <v>13</v>
      </c>
      <c r="S36" s="66">
        <f>SUM(M$3:M36)</f>
        <v>357</v>
      </c>
      <c r="T36" s="68">
        <f t="shared" si="0"/>
        <v>171</v>
      </c>
      <c r="U36" s="68">
        <f>SUM(T$3:T36)</f>
        <v>1680</v>
      </c>
      <c r="V36" s="59">
        <v>19</v>
      </c>
      <c r="W36" s="59">
        <f t="shared" si="1"/>
        <v>171</v>
      </c>
      <c r="X36" s="22"/>
      <c r="Y36" s="22">
        <f t="shared" si="9"/>
      </c>
      <c r="Z36" s="82">
        <v>31</v>
      </c>
      <c r="AA36" s="74"/>
      <c r="AB36" s="77" t="s">
        <v>147</v>
      </c>
      <c r="AC36" s="83">
        <v>19</v>
      </c>
      <c r="AG36" s="53"/>
      <c r="AH36" s="53"/>
      <c r="AJ36" s="56"/>
      <c r="AK36" s="56"/>
    </row>
    <row r="37" spans="1:37" s="5" customFormat="1" ht="12" customHeight="1">
      <c r="A37" s="86">
        <v>32</v>
      </c>
      <c r="B37" s="86">
        <f>IF(M37&gt;0,COUNTIF(M$3:M37,"&gt;0"),0)</f>
        <v>33</v>
      </c>
      <c r="C37" s="88">
        <f t="shared" si="2"/>
        <v>0.46527777777777773</v>
      </c>
      <c r="D37" s="13">
        <f t="shared" si="3"/>
        <v>0.47916666666666663</v>
      </c>
      <c r="E37" s="14">
        <f t="shared" si="4"/>
        <v>0</v>
      </c>
      <c r="F37" s="15"/>
      <c r="G37" s="16">
        <v>22</v>
      </c>
      <c r="H37" s="12"/>
      <c r="I37" s="17">
        <f t="shared" si="5"/>
        <v>0.517361111111111</v>
      </c>
      <c r="J37" s="18">
        <f t="shared" si="6"/>
        <v>0.5451388888888888</v>
      </c>
      <c r="K37" s="19" t="s">
        <v>15</v>
      </c>
      <c r="L37" s="46" t="s">
        <v>80</v>
      </c>
      <c r="M37" s="55">
        <f t="shared" si="7"/>
        <v>2</v>
      </c>
      <c r="N37" s="97">
        <f t="shared" si="8"/>
        <v>0.6666666666666666</v>
      </c>
      <c r="O37" s="20" t="s">
        <v>94</v>
      </c>
      <c r="P37" s="20" t="s">
        <v>8</v>
      </c>
      <c r="Q37" s="20"/>
      <c r="R37" s="20" t="s">
        <v>3</v>
      </c>
      <c r="S37" s="66">
        <f>SUM(M$3:M37)</f>
        <v>359</v>
      </c>
      <c r="T37" s="68">
        <f t="shared" si="0"/>
        <v>18</v>
      </c>
      <c r="U37" s="68">
        <f>SUM(T$3:T37)</f>
        <v>1698</v>
      </c>
      <c r="V37" s="59">
        <v>3</v>
      </c>
      <c r="W37" s="59">
        <f t="shared" si="1"/>
        <v>27</v>
      </c>
      <c r="X37" s="22"/>
      <c r="Y37" s="22">
        <f t="shared" si="9"/>
      </c>
      <c r="Z37" s="84">
        <v>32</v>
      </c>
      <c r="AA37" s="72"/>
      <c r="AB37" s="73" t="s">
        <v>157</v>
      </c>
      <c r="AC37" s="85">
        <v>2</v>
      </c>
      <c r="AG37" s="53"/>
      <c r="AH37" s="53"/>
      <c r="AJ37" s="56"/>
      <c r="AK37" s="56"/>
    </row>
    <row r="38" spans="1:37" s="5" customFormat="1" ht="12" customHeight="1">
      <c r="A38" s="86">
        <v>33</v>
      </c>
      <c r="B38" s="86">
        <f>IF(M38&gt;0,COUNTIF(M$3:M38,"&gt;0"),0)</f>
        <v>34</v>
      </c>
      <c r="C38" s="88">
        <f t="shared" si="2"/>
        <v>0.47222222222222215</v>
      </c>
      <c r="D38" s="13">
        <f t="shared" si="3"/>
        <v>0.48611111111111105</v>
      </c>
      <c r="E38" s="14">
        <f t="shared" si="4"/>
        <v>0</v>
      </c>
      <c r="F38" s="15"/>
      <c r="G38" s="16">
        <v>25</v>
      </c>
      <c r="H38" s="24">
        <v>0.006944444444444444</v>
      </c>
      <c r="I38" s="17">
        <f t="shared" si="5"/>
        <v>0.5243055555555555</v>
      </c>
      <c r="J38" s="18">
        <f t="shared" si="6"/>
        <v>0.5520833333333333</v>
      </c>
      <c r="K38" s="19" t="s">
        <v>53</v>
      </c>
      <c r="L38" s="46" t="s">
        <v>80</v>
      </c>
      <c r="M38" s="55">
        <f t="shared" si="7"/>
        <v>8</v>
      </c>
      <c r="N38" s="97">
        <f t="shared" si="8"/>
        <v>2.6666666666666665</v>
      </c>
      <c r="O38" s="20" t="s">
        <v>95</v>
      </c>
      <c r="P38" s="20" t="s">
        <v>5</v>
      </c>
      <c r="Q38" s="20"/>
      <c r="R38" s="20" t="s">
        <v>7</v>
      </c>
      <c r="S38" s="66">
        <f>SUM(M$3:M38)</f>
        <v>367</v>
      </c>
      <c r="T38" s="68">
        <f t="shared" si="0"/>
        <v>40</v>
      </c>
      <c r="U38" s="68">
        <f>SUM(T$3:T38)</f>
        <v>1738</v>
      </c>
      <c r="V38" s="59">
        <v>4</v>
      </c>
      <c r="W38" s="59">
        <f t="shared" si="1"/>
        <v>20</v>
      </c>
      <c r="X38" s="22"/>
      <c r="Y38" s="22">
        <f t="shared" si="9"/>
      </c>
      <c r="Z38" s="82">
        <v>33</v>
      </c>
      <c r="AA38" s="74"/>
      <c r="AB38" s="77" t="s">
        <v>106</v>
      </c>
      <c r="AC38" s="83">
        <v>8</v>
      </c>
      <c r="AG38" s="53"/>
      <c r="AH38" s="53"/>
      <c r="AJ38" s="56"/>
      <c r="AK38" s="56"/>
    </row>
    <row r="39" spans="1:37" s="5" customFormat="1" ht="12" customHeight="1">
      <c r="A39" s="86">
        <v>35</v>
      </c>
      <c r="B39" s="86">
        <f>IF(M39&gt;0,COUNTIF(M$3:M39,"&gt;0"),0)</f>
        <v>35</v>
      </c>
      <c r="C39" s="88">
        <f t="shared" si="2"/>
        <v>0.47222222222222215</v>
      </c>
      <c r="D39" s="13">
        <f t="shared" si="3"/>
        <v>0.48611111111111105</v>
      </c>
      <c r="E39" s="14">
        <f t="shared" si="4"/>
        <v>0</v>
      </c>
      <c r="F39" s="15"/>
      <c r="G39" s="16">
        <v>21</v>
      </c>
      <c r="H39" s="24"/>
      <c r="I39" s="17">
        <f t="shared" si="5"/>
        <v>0.5243055555555555</v>
      </c>
      <c r="J39" s="18">
        <f t="shared" si="6"/>
        <v>0.5520833333333333</v>
      </c>
      <c r="K39" s="19" t="s">
        <v>9</v>
      </c>
      <c r="L39" s="46" t="s">
        <v>80</v>
      </c>
      <c r="M39" s="55">
        <f t="shared" si="7"/>
        <v>3</v>
      </c>
      <c r="N39" s="97">
        <f t="shared" si="8"/>
        <v>1</v>
      </c>
      <c r="O39" s="20" t="s">
        <v>71</v>
      </c>
      <c r="P39" s="27" t="s">
        <v>8</v>
      </c>
      <c r="Q39" s="27"/>
      <c r="R39" s="27" t="s">
        <v>3</v>
      </c>
      <c r="S39" s="66">
        <f>SUM(M$3:M39)</f>
        <v>370</v>
      </c>
      <c r="T39" s="68">
        <f t="shared" si="0"/>
        <v>6</v>
      </c>
      <c r="U39" s="68">
        <f>SUM(T$3:T39)</f>
        <v>1744</v>
      </c>
      <c r="V39" s="59">
        <v>7</v>
      </c>
      <c r="W39" s="59">
        <f t="shared" si="1"/>
        <v>14</v>
      </c>
      <c r="X39" s="22"/>
      <c r="Y39" s="22">
        <f t="shared" si="9"/>
      </c>
      <c r="Z39" s="84">
        <v>35</v>
      </c>
      <c r="AA39" s="72"/>
      <c r="AB39" s="73" t="s">
        <v>149</v>
      </c>
      <c r="AC39" s="85">
        <v>3</v>
      </c>
      <c r="AG39" s="53"/>
      <c r="AH39" s="53"/>
      <c r="AJ39" s="56"/>
      <c r="AK39" s="56"/>
    </row>
    <row r="40" spans="1:37" s="4" customFormat="1" ht="12" customHeight="1">
      <c r="A40" s="86">
        <v>36</v>
      </c>
      <c r="B40" s="86">
        <f>IF(M40&gt;0,COUNTIF(M$3:M40,"&gt;0"),0)</f>
        <v>36</v>
      </c>
      <c r="C40" s="88">
        <f t="shared" si="2"/>
        <v>0.47222222222222215</v>
      </c>
      <c r="D40" s="13">
        <f t="shared" si="3"/>
        <v>0.48611111111111105</v>
      </c>
      <c r="E40" s="14">
        <f t="shared" si="4"/>
        <v>0</v>
      </c>
      <c r="F40" s="15"/>
      <c r="G40" s="16">
        <v>36</v>
      </c>
      <c r="H40" s="24"/>
      <c r="I40" s="17">
        <f t="shared" si="5"/>
        <v>0.5243055555555555</v>
      </c>
      <c r="J40" s="18">
        <f t="shared" si="6"/>
        <v>0.5520833333333333</v>
      </c>
      <c r="K40" s="19" t="s">
        <v>48</v>
      </c>
      <c r="L40" s="46"/>
      <c r="M40" s="55">
        <f t="shared" si="7"/>
        <v>2</v>
      </c>
      <c r="N40" s="97">
        <f t="shared" si="8"/>
        <v>0.6666666666666666</v>
      </c>
      <c r="O40" s="20" t="s">
        <v>92</v>
      </c>
      <c r="P40" s="20" t="s">
        <v>6</v>
      </c>
      <c r="Q40" s="20"/>
      <c r="R40" s="20" t="s">
        <v>3</v>
      </c>
      <c r="S40" s="66">
        <f>SUM(M$3:M40)</f>
        <v>372</v>
      </c>
      <c r="T40" s="68">
        <f t="shared" si="0"/>
        <v>2</v>
      </c>
      <c r="U40" s="68">
        <f>SUM(T$3:T40)</f>
        <v>1746</v>
      </c>
      <c r="V40" s="59">
        <v>0</v>
      </c>
      <c r="W40" s="59">
        <f t="shared" si="1"/>
        <v>0</v>
      </c>
      <c r="X40" s="22"/>
      <c r="Y40" s="22">
        <f t="shared" si="9"/>
      </c>
      <c r="Z40" s="82">
        <v>36</v>
      </c>
      <c r="AA40" s="74"/>
      <c r="AB40" s="77" t="s">
        <v>158</v>
      </c>
      <c r="AC40" s="83">
        <v>2</v>
      </c>
      <c r="AG40" s="52"/>
      <c r="AH40" s="52"/>
      <c r="AJ40" s="56"/>
      <c r="AK40" s="56"/>
    </row>
    <row r="41" spans="1:37" s="6" customFormat="1" ht="12" customHeight="1">
      <c r="A41" s="86">
        <v>37</v>
      </c>
      <c r="B41" s="86">
        <f>IF(M41&gt;0,COUNTIF(M$3:M41,"&gt;0"),0)</f>
        <v>37</v>
      </c>
      <c r="C41" s="88">
        <f t="shared" si="2"/>
        <v>0.47222222222222215</v>
      </c>
      <c r="D41" s="13">
        <f t="shared" si="3"/>
        <v>0.48611111111111105</v>
      </c>
      <c r="E41" s="14">
        <f t="shared" si="4"/>
        <v>0</v>
      </c>
      <c r="F41" s="15"/>
      <c r="G41" s="16">
        <v>37</v>
      </c>
      <c r="H41" s="12"/>
      <c r="I41" s="17">
        <f t="shared" si="5"/>
        <v>0.5243055555555555</v>
      </c>
      <c r="J41" s="18">
        <f t="shared" si="6"/>
        <v>0.5520833333333333</v>
      </c>
      <c r="K41" s="19" t="s">
        <v>60</v>
      </c>
      <c r="L41" s="46"/>
      <c r="M41" s="55">
        <f t="shared" si="7"/>
        <v>5</v>
      </c>
      <c r="N41" s="97">
        <f t="shared" si="8"/>
        <v>1.6666666666666667</v>
      </c>
      <c r="O41" s="20" t="s">
        <v>92</v>
      </c>
      <c r="P41" s="20" t="s">
        <v>6</v>
      </c>
      <c r="Q41" s="20" t="s">
        <v>69</v>
      </c>
      <c r="R41" s="20" t="s">
        <v>3</v>
      </c>
      <c r="S41" s="66">
        <f>SUM(M$3:M41)</f>
        <v>377</v>
      </c>
      <c r="T41" s="68">
        <f t="shared" si="0"/>
        <v>5</v>
      </c>
      <c r="U41" s="68">
        <f>SUM(T$3:T41)</f>
        <v>1751</v>
      </c>
      <c r="V41" s="59">
        <v>6</v>
      </c>
      <c r="W41" s="59">
        <f t="shared" si="1"/>
        <v>6</v>
      </c>
      <c r="X41" s="22"/>
      <c r="Y41" s="22">
        <f t="shared" si="9"/>
      </c>
      <c r="Z41" s="84">
        <v>37</v>
      </c>
      <c r="AA41" s="72"/>
      <c r="AB41" s="73" t="s">
        <v>107</v>
      </c>
      <c r="AC41" s="85">
        <v>5</v>
      </c>
      <c r="AG41" s="54"/>
      <c r="AH41" s="54"/>
      <c r="AJ41" s="56"/>
      <c r="AK41" s="56"/>
    </row>
    <row r="42" spans="1:37" s="4" customFormat="1" ht="12" customHeight="1">
      <c r="A42" s="86">
        <v>61</v>
      </c>
      <c r="B42" s="86">
        <f>IF(M42&gt;0,COUNTIF(M$3:M42,"&gt;0"),0)</f>
        <v>38</v>
      </c>
      <c r="C42" s="88">
        <f>I42-(5/96)-E42</f>
        <v>0.47222222222222215</v>
      </c>
      <c r="D42" s="13">
        <f>C42+(20/1440)</f>
        <v>0.48611111111111105</v>
      </c>
      <c r="E42" s="14">
        <f>IF(V42&gt;$AF$3,(1/4)/24,0)+INT(N41/10)*((5/60)/24)</f>
        <v>0</v>
      </c>
      <c r="F42" s="15"/>
      <c r="G42" s="16">
        <v>37</v>
      </c>
      <c r="H42" s="12"/>
      <c r="I42" s="17">
        <f>I41+H42+E42</f>
        <v>0.5243055555555555</v>
      </c>
      <c r="J42" s="18">
        <f>I42+(40/1440)</f>
        <v>0.5520833333333333</v>
      </c>
      <c r="K42" s="19" t="s">
        <v>176</v>
      </c>
      <c r="L42" s="46"/>
      <c r="M42" s="55">
        <f>AC42</f>
        <v>1</v>
      </c>
      <c r="N42" s="97">
        <f>M42/3</f>
        <v>0.3333333333333333</v>
      </c>
      <c r="O42" s="20" t="s">
        <v>92</v>
      </c>
      <c r="P42" s="27" t="s">
        <v>6</v>
      </c>
      <c r="Q42" s="27" t="s">
        <v>69</v>
      </c>
      <c r="R42" s="27" t="s">
        <v>12</v>
      </c>
      <c r="S42" s="66">
        <f>SUM(M$3:M42)</f>
        <v>378</v>
      </c>
      <c r="T42" s="68">
        <f>M42*VLOOKUP(O42,BOATCLASS,2)</f>
        <v>1</v>
      </c>
      <c r="U42" s="68">
        <f>SUM(T$3:T42)</f>
        <v>1752</v>
      </c>
      <c r="V42" s="59"/>
      <c r="W42" s="59"/>
      <c r="X42" s="22"/>
      <c r="Y42" s="22"/>
      <c r="Z42" s="82">
        <v>61</v>
      </c>
      <c r="AA42" s="74"/>
      <c r="AB42" s="77" t="s">
        <v>176</v>
      </c>
      <c r="AC42" s="83">
        <v>1</v>
      </c>
      <c r="AG42" s="52"/>
      <c r="AH42" s="52"/>
      <c r="AJ42" s="56"/>
      <c r="AK42" s="56"/>
    </row>
    <row r="43" spans="1:37" s="4" customFormat="1" ht="12" customHeight="1">
      <c r="A43" s="86">
        <v>38</v>
      </c>
      <c r="B43" s="86">
        <f>IF(M43&gt;0,COUNTIF(M$3:M43,"&gt;0"),0)</f>
        <v>39</v>
      </c>
      <c r="C43" s="88">
        <f>I43-(5/96)-E43</f>
        <v>0.47222222222222215</v>
      </c>
      <c r="D43" s="13">
        <f>C43+(20/1440)</f>
        <v>0.48611111111111105</v>
      </c>
      <c r="E43" s="14">
        <f>IF(V43&gt;$AF$3,(1/4)/24,0)+INT(N42/10)*((5/60)/24)</f>
        <v>0</v>
      </c>
      <c r="F43" s="15"/>
      <c r="G43" s="16">
        <v>37</v>
      </c>
      <c r="H43" s="12"/>
      <c r="I43" s="17">
        <f>I42+H43+E43</f>
        <v>0.5243055555555555</v>
      </c>
      <c r="J43" s="18">
        <f t="shared" si="6"/>
        <v>0.5520833333333333</v>
      </c>
      <c r="K43" s="19" t="s">
        <v>61</v>
      </c>
      <c r="L43" s="46"/>
      <c r="M43" s="55">
        <f t="shared" si="7"/>
        <v>6</v>
      </c>
      <c r="N43" s="97">
        <f t="shared" si="8"/>
        <v>2</v>
      </c>
      <c r="O43" s="20" t="s">
        <v>92</v>
      </c>
      <c r="P43" s="27" t="s">
        <v>6</v>
      </c>
      <c r="Q43" s="27"/>
      <c r="R43" s="27" t="s">
        <v>13</v>
      </c>
      <c r="S43" s="66">
        <f>SUM(M$3:M43)</f>
        <v>384</v>
      </c>
      <c r="T43" s="68">
        <f t="shared" si="0"/>
        <v>6</v>
      </c>
      <c r="U43" s="68">
        <f>SUM(T$3:T43)</f>
        <v>1758</v>
      </c>
      <c r="V43" s="59">
        <v>7</v>
      </c>
      <c r="W43" s="59">
        <f t="shared" si="1"/>
        <v>7</v>
      </c>
      <c r="X43" s="22"/>
      <c r="Y43" s="22">
        <f>IF(INT(I43*24)&lt;&gt;INT(I41*24),INT(I43*24),"")</f>
      </c>
      <c r="Z43" s="84">
        <v>38</v>
      </c>
      <c r="AA43" s="72"/>
      <c r="AB43" s="73" t="s">
        <v>108</v>
      </c>
      <c r="AC43" s="85">
        <v>6</v>
      </c>
      <c r="AG43" s="52"/>
      <c r="AH43" s="52"/>
      <c r="AJ43" s="56"/>
      <c r="AK43" s="56"/>
    </row>
    <row r="44" spans="1:37" s="6" customFormat="1" ht="12" customHeight="1" thickBot="1">
      <c r="A44" s="86">
        <v>39</v>
      </c>
      <c r="B44" s="86">
        <f>IF(M44&gt;0,COUNTIF(M$3:M44,"&gt;0"),0)</f>
        <v>40</v>
      </c>
      <c r="C44" s="88">
        <f t="shared" si="2"/>
        <v>0.47222222222222215</v>
      </c>
      <c r="D44" s="13">
        <f t="shared" si="3"/>
        <v>0.48611111111111105</v>
      </c>
      <c r="E44" s="14">
        <f t="shared" si="4"/>
        <v>0</v>
      </c>
      <c r="F44" s="15"/>
      <c r="G44" s="16">
        <v>39</v>
      </c>
      <c r="H44" s="12"/>
      <c r="I44" s="17">
        <f t="shared" si="5"/>
        <v>0.5243055555555555</v>
      </c>
      <c r="J44" s="18">
        <f t="shared" si="6"/>
        <v>0.5520833333333333</v>
      </c>
      <c r="K44" s="19" t="s">
        <v>62</v>
      </c>
      <c r="L44" s="46"/>
      <c r="M44" s="55">
        <f t="shared" si="7"/>
        <v>8</v>
      </c>
      <c r="N44" s="97">
        <f t="shared" si="8"/>
        <v>2.6666666666666665</v>
      </c>
      <c r="O44" s="20" t="s">
        <v>92</v>
      </c>
      <c r="P44" s="20" t="s">
        <v>6</v>
      </c>
      <c r="Q44" s="20"/>
      <c r="R44" s="20" t="s">
        <v>2</v>
      </c>
      <c r="S44" s="66">
        <f>SUM(M$3:M44)</f>
        <v>392</v>
      </c>
      <c r="T44" s="68">
        <f t="shared" si="0"/>
        <v>8</v>
      </c>
      <c r="U44" s="68">
        <f>SUM(T$3:T44)</f>
        <v>1766</v>
      </c>
      <c r="V44" s="59">
        <v>2</v>
      </c>
      <c r="W44" s="59">
        <f t="shared" si="1"/>
        <v>2</v>
      </c>
      <c r="X44" s="110"/>
      <c r="Y44" s="22">
        <f t="shared" si="9"/>
      </c>
      <c r="Z44" s="111">
        <v>39</v>
      </c>
      <c r="AA44" s="112"/>
      <c r="AB44" s="113" t="s">
        <v>150</v>
      </c>
      <c r="AC44" s="114">
        <v>8</v>
      </c>
      <c r="AG44" s="54"/>
      <c r="AH44" s="54"/>
      <c r="AJ44" s="56"/>
      <c r="AK44" s="56"/>
    </row>
    <row r="45" spans="1:37" s="43" customFormat="1" ht="12" customHeight="1" thickBot="1">
      <c r="A45" s="28" t="s">
        <v>16</v>
      </c>
      <c r="B45" s="29"/>
      <c r="C45" s="30"/>
      <c r="D45" s="30"/>
      <c r="E45" s="14">
        <f aca="true" t="shared" si="10" ref="E45:E65">IF(V45&gt;$AF$3,(1/4)/24,0)+INT(N44/10)*((5/60)/24)</f>
        <v>0</v>
      </c>
      <c r="F45" s="36"/>
      <c r="G45" s="31"/>
      <c r="H45" s="32"/>
      <c r="I45" s="17">
        <f t="shared" si="5"/>
        <v>0.5243055555555555</v>
      </c>
      <c r="J45" s="37"/>
      <c r="K45" s="29"/>
      <c r="L45" s="46"/>
      <c r="M45" s="55"/>
      <c r="N45" s="63"/>
      <c r="O45" s="29"/>
      <c r="P45" s="29"/>
      <c r="Q45" s="29"/>
      <c r="R45" s="29"/>
      <c r="S45" s="66">
        <f>SUM(M$3:M45)</f>
        <v>392</v>
      </c>
      <c r="T45" s="68"/>
      <c r="U45" s="68">
        <f>SUM(T$3:T45)</f>
        <v>1766</v>
      </c>
      <c r="V45" s="60"/>
      <c r="W45" s="60"/>
      <c r="X45" s="38"/>
      <c r="Y45" s="22">
        <f t="shared" si="9"/>
      </c>
      <c r="AG45" s="55"/>
      <c r="AH45" s="55"/>
      <c r="AJ45" s="56"/>
      <c r="AK45" s="56"/>
    </row>
    <row r="46" spans="1:37" s="5" customFormat="1" ht="12" customHeight="1">
      <c r="A46" s="86">
        <v>41</v>
      </c>
      <c r="B46" s="86">
        <f>IF(M46&gt;0,COUNTIF(M$3:M46,"&gt;0"),0)</f>
        <v>41</v>
      </c>
      <c r="C46" s="88">
        <f t="shared" si="2"/>
        <v>0.5034722222222221</v>
      </c>
      <c r="D46" s="13">
        <f t="shared" si="3"/>
        <v>0.5173611111111109</v>
      </c>
      <c r="E46" s="14">
        <f t="shared" si="10"/>
        <v>0</v>
      </c>
      <c r="F46" s="15"/>
      <c r="G46" s="16">
        <v>23</v>
      </c>
      <c r="H46" s="24">
        <v>0.03125</v>
      </c>
      <c r="I46" s="17">
        <f>I45+H46+E46</f>
        <v>0.5555555555555555</v>
      </c>
      <c r="J46" s="18">
        <f t="shared" si="6"/>
        <v>0.5833333333333333</v>
      </c>
      <c r="K46" s="19" t="s">
        <v>28</v>
      </c>
      <c r="L46" s="46"/>
      <c r="M46" s="55">
        <f t="shared" si="7"/>
        <v>4</v>
      </c>
      <c r="N46" s="97">
        <f t="shared" si="8"/>
        <v>1.3333333333333333</v>
      </c>
      <c r="O46" s="20" t="s">
        <v>95</v>
      </c>
      <c r="P46" s="20" t="s">
        <v>5</v>
      </c>
      <c r="Q46" s="20" t="s">
        <v>69</v>
      </c>
      <c r="R46" s="20" t="s">
        <v>3</v>
      </c>
      <c r="S46" s="66">
        <f>SUM(M$3:M46)</f>
        <v>396</v>
      </c>
      <c r="T46" s="68">
        <f aca="true" t="shared" si="11" ref="T46:T58">M46*VLOOKUP(O46,BOATCLASS,2)</f>
        <v>20</v>
      </c>
      <c r="U46" s="68">
        <f>SUM(T$3:T46)</f>
        <v>1786</v>
      </c>
      <c r="V46" s="59">
        <v>8</v>
      </c>
      <c r="W46" s="59">
        <f aca="true" t="shared" si="12" ref="W46:W65">V46*VLOOKUP(O46,BOATCLASS,2)</f>
        <v>40</v>
      </c>
      <c r="X46" s="110">
        <f>U46-SUM(X$3:X45)</f>
        <v>412</v>
      </c>
      <c r="Y46" s="22">
        <f t="shared" si="9"/>
        <v>13</v>
      </c>
      <c r="Z46" s="78">
        <v>41</v>
      </c>
      <c r="AA46" s="79"/>
      <c r="AB46" s="80" t="s">
        <v>152</v>
      </c>
      <c r="AC46" s="81">
        <v>4</v>
      </c>
      <c r="AG46" s="53"/>
      <c r="AH46" s="53"/>
      <c r="AJ46" s="56"/>
      <c r="AK46" s="56"/>
    </row>
    <row r="47" spans="1:37" s="5" customFormat="1" ht="12" customHeight="1">
      <c r="A47" s="86">
        <v>42</v>
      </c>
      <c r="B47" s="86">
        <f>IF(M47&gt;0,COUNTIF(M$3:M47,"&gt;0"),0)</f>
        <v>42</v>
      </c>
      <c r="C47" s="88">
        <f t="shared" si="2"/>
        <v>0.5034722222222221</v>
      </c>
      <c r="D47" s="13">
        <f>C47+(20/1440)</f>
        <v>0.5173611111111109</v>
      </c>
      <c r="E47" s="14">
        <f t="shared" si="10"/>
        <v>0</v>
      </c>
      <c r="F47" s="15"/>
      <c r="G47" s="16">
        <v>23</v>
      </c>
      <c r="H47" s="24"/>
      <c r="I47" s="17">
        <f>I46+H47+E47</f>
        <v>0.5555555555555555</v>
      </c>
      <c r="J47" s="18">
        <f>I47+(40/1440)</f>
        <v>0.5833333333333333</v>
      </c>
      <c r="K47" s="19" t="s">
        <v>117</v>
      </c>
      <c r="L47" s="46"/>
      <c r="M47" s="55">
        <f t="shared" si="7"/>
        <v>9</v>
      </c>
      <c r="N47" s="97">
        <f t="shared" si="8"/>
        <v>3</v>
      </c>
      <c r="O47" s="20" t="s">
        <v>95</v>
      </c>
      <c r="P47" s="20" t="s">
        <v>5</v>
      </c>
      <c r="Q47" s="20" t="s">
        <v>69</v>
      </c>
      <c r="R47" s="20" t="s">
        <v>12</v>
      </c>
      <c r="S47" s="66">
        <f>SUM(M$3:M47)</f>
        <v>405</v>
      </c>
      <c r="T47" s="68">
        <f>M47*VLOOKUP(O47,BOATCLASS,2)</f>
        <v>45</v>
      </c>
      <c r="U47" s="68">
        <f>SUM(T$3:T47)</f>
        <v>1831</v>
      </c>
      <c r="V47" s="59"/>
      <c r="W47" s="59"/>
      <c r="X47" s="22"/>
      <c r="Y47" s="22">
        <f t="shared" si="9"/>
      </c>
      <c r="Z47" s="82">
        <v>42</v>
      </c>
      <c r="AA47" s="74"/>
      <c r="AB47" s="77" t="s">
        <v>131</v>
      </c>
      <c r="AC47" s="83">
        <v>9</v>
      </c>
      <c r="AG47" s="53"/>
      <c r="AH47" s="53"/>
      <c r="AJ47" s="56"/>
      <c r="AK47" s="56"/>
    </row>
    <row r="48" spans="1:37" s="5" customFormat="1" ht="12" customHeight="1">
      <c r="A48" s="86">
        <v>43</v>
      </c>
      <c r="B48" s="86">
        <f>IF(M48&gt;0,COUNTIF(M$3:M48,"&gt;0"),0)</f>
        <v>43</v>
      </c>
      <c r="C48" s="88">
        <f t="shared" si="2"/>
        <v>0.5034722222222221</v>
      </c>
      <c r="D48" s="13">
        <f t="shared" si="3"/>
        <v>0.5173611111111109</v>
      </c>
      <c r="E48" s="14">
        <f t="shared" si="10"/>
        <v>0</v>
      </c>
      <c r="F48" s="15"/>
      <c r="G48" s="16">
        <v>23</v>
      </c>
      <c r="H48" s="24"/>
      <c r="I48" s="17">
        <f>I47+H48+E48</f>
        <v>0.5555555555555555</v>
      </c>
      <c r="J48" s="18">
        <f t="shared" si="6"/>
        <v>0.5833333333333333</v>
      </c>
      <c r="K48" s="19" t="s">
        <v>82</v>
      </c>
      <c r="L48" s="46"/>
      <c r="M48" s="55">
        <f t="shared" si="7"/>
        <v>7</v>
      </c>
      <c r="N48" s="97">
        <f t="shared" si="8"/>
        <v>2.3333333333333335</v>
      </c>
      <c r="O48" s="20" t="s">
        <v>95</v>
      </c>
      <c r="P48" s="20" t="s">
        <v>6</v>
      </c>
      <c r="Q48" s="20" t="s">
        <v>69</v>
      </c>
      <c r="R48" s="20" t="s">
        <v>12</v>
      </c>
      <c r="S48" s="66">
        <f>SUM(M$3:M48)</f>
        <v>412</v>
      </c>
      <c r="T48" s="68">
        <f t="shared" si="11"/>
        <v>35</v>
      </c>
      <c r="U48" s="68">
        <f>SUM(T$3:T48)</f>
        <v>1866</v>
      </c>
      <c r="V48" s="59">
        <v>9</v>
      </c>
      <c r="W48" s="59">
        <f t="shared" si="12"/>
        <v>45</v>
      </c>
      <c r="X48" s="22"/>
      <c r="Y48" s="22">
        <f t="shared" si="9"/>
      </c>
      <c r="Z48" s="84">
        <v>43</v>
      </c>
      <c r="AA48" s="72"/>
      <c r="AB48" s="73" t="s">
        <v>109</v>
      </c>
      <c r="AC48" s="85">
        <v>7</v>
      </c>
      <c r="AG48" s="53"/>
      <c r="AH48" s="53"/>
      <c r="AJ48" s="56"/>
      <c r="AK48" s="56"/>
    </row>
    <row r="49" spans="1:37" s="5" customFormat="1" ht="12" customHeight="1">
      <c r="A49" s="86">
        <v>40</v>
      </c>
      <c r="B49" s="86">
        <f>IF(M49&gt;0,COUNTIF(M$3:M49,"&gt;0"),0)</f>
        <v>44</v>
      </c>
      <c r="C49" s="88">
        <f>I49-(5/96)-E49</f>
        <v>0.5138888888888887</v>
      </c>
      <c r="D49" s="13">
        <f>C49+(20/1440)</f>
        <v>0.5277777777777776</v>
      </c>
      <c r="E49" s="14">
        <f>IF(V49&gt;$AF$3,(1/4)/24,0)+INT(N52/10)*((5/60)/24)</f>
        <v>0.010416666666666666</v>
      </c>
      <c r="F49" s="15"/>
      <c r="G49" s="16">
        <v>27</v>
      </c>
      <c r="H49" s="24">
        <v>0.010416666666666666</v>
      </c>
      <c r="I49" s="17">
        <f>I48+H49+E49</f>
        <v>0.5763888888888887</v>
      </c>
      <c r="J49" s="18">
        <f>I49+(40/1440)</f>
        <v>0.6041666666666665</v>
      </c>
      <c r="K49" s="19" t="s">
        <v>29</v>
      </c>
      <c r="L49" s="46"/>
      <c r="M49" s="55">
        <f>AC49</f>
        <v>50</v>
      </c>
      <c r="N49" s="97">
        <f>M49/3</f>
        <v>16.666666666666668</v>
      </c>
      <c r="O49" s="20" t="s">
        <v>95</v>
      </c>
      <c r="P49" s="20" t="s">
        <v>5</v>
      </c>
      <c r="Q49" s="20"/>
      <c r="R49" s="20" t="s">
        <v>3</v>
      </c>
      <c r="S49" s="66">
        <f>SUM(M$3:M49)</f>
        <v>462</v>
      </c>
      <c r="T49" s="68">
        <f>M49*VLOOKUP(O49,BOATCLASS,2)</f>
        <v>250</v>
      </c>
      <c r="U49" s="68">
        <f>SUM(T$3:T49)</f>
        <v>2116</v>
      </c>
      <c r="V49" s="59">
        <v>33</v>
      </c>
      <c r="W49" s="59">
        <f>V49*VLOOKUP(O49,BOATCLASS,2)</f>
        <v>165</v>
      </c>
      <c r="X49" s="22"/>
      <c r="Y49" s="22">
        <f t="shared" si="9"/>
      </c>
      <c r="Z49" s="82">
        <v>45</v>
      </c>
      <c r="AA49" s="74"/>
      <c r="AB49" s="77" t="s">
        <v>110</v>
      </c>
      <c r="AC49" s="83">
        <v>50</v>
      </c>
      <c r="AG49" s="53"/>
      <c r="AH49" s="53"/>
      <c r="AJ49" s="56"/>
      <c r="AK49" s="56"/>
    </row>
    <row r="50" spans="1:37" s="5" customFormat="1" ht="12" customHeight="1">
      <c r="A50" s="86">
        <v>45</v>
      </c>
      <c r="B50" s="86">
        <f>IF(M50&gt;0,COUNTIF(M$3:M50,"&gt;0"),0)</f>
        <v>45</v>
      </c>
      <c r="C50" s="88">
        <f t="shared" si="2"/>
        <v>0.534722222222222</v>
      </c>
      <c r="D50" s="13">
        <f t="shared" si="3"/>
        <v>0.5486111111111108</v>
      </c>
      <c r="E50" s="14">
        <f>IF(V50&gt;$AF$3,(1/4)/24,0)+INT(N48/10)*((5/60)/24)</f>
        <v>0.010416666666666666</v>
      </c>
      <c r="F50" s="15"/>
      <c r="G50" s="16">
        <v>9</v>
      </c>
      <c r="H50" s="24">
        <v>0.010416666666666666</v>
      </c>
      <c r="I50" s="17">
        <f>I49+H50+E50</f>
        <v>0.597222222222222</v>
      </c>
      <c r="J50" s="18">
        <f t="shared" si="6"/>
        <v>0.6249999999999998</v>
      </c>
      <c r="K50" s="19" t="s">
        <v>32</v>
      </c>
      <c r="L50" s="46"/>
      <c r="M50" s="55">
        <f t="shared" si="7"/>
        <v>5</v>
      </c>
      <c r="N50" s="97">
        <f t="shared" si="8"/>
        <v>1.6666666666666667</v>
      </c>
      <c r="O50" s="20" t="s">
        <v>94</v>
      </c>
      <c r="P50" s="20" t="s">
        <v>5</v>
      </c>
      <c r="Q50" s="20"/>
      <c r="R50" s="20" t="s">
        <v>12</v>
      </c>
      <c r="S50" s="66">
        <f>SUM(M$3:M50)</f>
        <v>467</v>
      </c>
      <c r="T50" s="68">
        <f t="shared" si="11"/>
        <v>45</v>
      </c>
      <c r="U50" s="68">
        <f>SUM(T$3:T50)</f>
        <v>2161</v>
      </c>
      <c r="V50" s="59">
        <v>44</v>
      </c>
      <c r="W50" s="59">
        <f t="shared" si="12"/>
        <v>396</v>
      </c>
      <c r="X50" s="110">
        <f>U50-SUM(X$3:X49)</f>
        <v>375</v>
      </c>
      <c r="Y50" s="22">
        <f t="shared" si="9"/>
        <v>14</v>
      </c>
      <c r="Z50" s="84">
        <v>46</v>
      </c>
      <c r="AA50" s="72"/>
      <c r="AB50" s="73" t="s">
        <v>140</v>
      </c>
      <c r="AC50" s="85">
        <v>5</v>
      </c>
      <c r="AG50" s="53"/>
      <c r="AH50" s="53"/>
      <c r="AJ50" s="56"/>
      <c r="AK50" s="56"/>
    </row>
    <row r="51" spans="1:37" s="5" customFormat="1" ht="12" customHeight="1">
      <c r="A51" s="86">
        <v>46</v>
      </c>
      <c r="B51" s="86">
        <f>IF(M51&gt;0,COUNTIF(M$3:M51,"&gt;0"),0)</f>
        <v>46</v>
      </c>
      <c r="C51" s="88">
        <f t="shared" si="2"/>
        <v>0.5451388888888886</v>
      </c>
      <c r="D51" s="13">
        <f t="shared" si="3"/>
        <v>0.5590277777777775</v>
      </c>
      <c r="E51" s="14">
        <f t="shared" si="10"/>
        <v>0</v>
      </c>
      <c r="F51" s="15"/>
      <c r="G51" s="16">
        <v>10</v>
      </c>
      <c r="H51" s="24"/>
      <c r="I51" s="17">
        <f aca="true" t="shared" si="13" ref="I51:I57">I50+H51+E51</f>
        <v>0.597222222222222</v>
      </c>
      <c r="J51" s="18">
        <f t="shared" si="6"/>
        <v>0.6249999999999998</v>
      </c>
      <c r="K51" s="19" t="s">
        <v>49</v>
      </c>
      <c r="L51" s="46"/>
      <c r="M51" s="55">
        <f t="shared" si="7"/>
        <v>38</v>
      </c>
      <c r="N51" s="97">
        <f t="shared" si="8"/>
        <v>12.666666666666666</v>
      </c>
      <c r="O51" s="20" t="s">
        <v>94</v>
      </c>
      <c r="P51" s="20" t="s">
        <v>6</v>
      </c>
      <c r="Q51" s="20"/>
      <c r="R51" s="20" t="s">
        <v>2</v>
      </c>
      <c r="S51" s="66">
        <f>SUM(M$3:M51)</f>
        <v>505</v>
      </c>
      <c r="T51" s="68">
        <f t="shared" si="11"/>
        <v>342</v>
      </c>
      <c r="U51" s="68">
        <f>SUM(T$3:T51)</f>
        <v>2503</v>
      </c>
      <c r="V51" s="59">
        <v>9</v>
      </c>
      <c r="W51" s="59">
        <f t="shared" si="12"/>
        <v>81</v>
      </c>
      <c r="X51" s="22"/>
      <c r="Y51" s="22">
        <f t="shared" si="9"/>
      </c>
      <c r="Z51" s="82">
        <v>48</v>
      </c>
      <c r="AA51" s="74"/>
      <c r="AB51" s="77" t="s">
        <v>112</v>
      </c>
      <c r="AC51" s="83">
        <v>38</v>
      </c>
      <c r="AG51" s="53"/>
      <c r="AH51" s="53"/>
      <c r="AJ51" s="56"/>
      <c r="AK51" s="56"/>
    </row>
    <row r="52" spans="1:37" s="5" customFormat="1" ht="12" customHeight="1">
      <c r="A52" s="86">
        <v>48</v>
      </c>
      <c r="B52" s="86">
        <f>IF(M52&gt;0,COUNTIF(M$3:M52,"&gt;0"),0)</f>
        <v>47</v>
      </c>
      <c r="C52" s="88">
        <f t="shared" si="2"/>
        <v>0.5555555555555552</v>
      </c>
      <c r="D52" s="13">
        <f t="shared" si="3"/>
        <v>0.5694444444444441</v>
      </c>
      <c r="E52" s="14">
        <f t="shared" si="10"/>
        <v>0.013888888888888888</v>
      </c>
      <c r="F52" s="15"/>
      <c r="G52" s="16">
        <v>11</v>
      </c>
      <c r="H52" s="58">
        <v>0.010416666666666666</v>
      </c>
      <c r="I52" s="17">
        <f t="shared" si="13"/>
        <v>0.6215277777777775</v>
      </c>
      <c r="J52" s="18">
        <f t="shared" si="6"/>
        <v>0.6493055555555552</v>
      </c>
      <c r="K52" s="19" t="s">
        <v>58</v>
      </c>
      <c r="L52" s="46"/>
      <c r="M52" s="55">
        <f t="shared" si="7"/>
        <v>28</v>
      </c>
      <c r="N52" s="97">
        <f t="shared" si="8"/>
        <v>9.333333333333334</v>
      </c>
      <c r="O52" s="20" t="s">
        <v>94</v>
      </c>
      <c r="P52" s="20" t="s">
        <v>6</v>
      </c>
      <c r="Q52" s="20"/>
      <c r="R52" s="20" t="s">
        <v>1</v>
      </c>
      <c r="S52" s="66">
        <f>SUM(M$3:M52)</f>
        <v>533</v>
      </c>
      <c r="T52" s="68">
        <f t="shared" si="11"/>
        <v>252</v>
      </c>
      <c r="U52" s="68">
        <f>SUM(T$3:T52)</f>
        <v>2755</v>
      </c>
      <c r="V52" s="59">
        <v>38</v>
      </c>
      <c r="W52" s="59">
        <f t="shared" si="12"/>
        <v>342</v>
      </c>
      <c r="X52" s="110"/>
      <c r="Y52" s="22">
        <f t="shared" si="9"/>
      </c>
      <c r="Z52" s="84">
        <v>40</v>
      </c>
      <c r="AA52" s="72"/>
      <c r="AB52" s="73" t="s">
        <v>151</v>
      </c>
      <c r="AC52" s="85">
        <v>28</v>
      </c>
      <c r="AG52" s="53"/>
      <c r="AH52" s="53"/>
      <c r="AJ52" s="56"/>
      <c r="AK52" s="56"/>
    </row>
    <row r="53" spans="1:37" s="5" customFormat="1" ht="12" customHeight="1">
      <c r="A53" s="86">
        <v>44</v>
      </c>
      <c r="B53" s="86">
        <f>IF(M53&gt;0,COUNTIF(M$3:M53,"&gt;0"),0)</f>
        <v>48</v>
      </c>
      <c r="C53" s="88">
        <f t="shared" si="2"/>
        <v>0.5694444444444441</v>
      </c>
      <c r="D53" s="13">
        <f>C53+(20/1440)</f>
        <v>0.5833333333333329</v>
      </c>
      <c r="E53" s="14">
        <f>IF(V53&gt;$AF$3,(1/4)/24,0)+INT(N52/10)*((5/60)/24)</f>
        <v>0.010416666666666666</v>
      </c>
      <c r="F53" s="15"/>
      <c r="G53" s="16">
        <v>47</v>
      </c>
      <c r="H53" s="24"/>
      <c r="I53" s="17">
        <f t="shared" si="13"/>
        <v>0.6319444444444441</v>
      </c>
      <c r="J53" s="18">
        <f>I53+(40/1440)</f>
        <v>0.6597222222222219</v>
      </c>
      <c r="K53" s="19" t="s">
        <v>51</v>
      </c>
      <c r="L53" s="46"/>
      <c r="M53" s="55">
        <f>AC53</f>
        <v>28</v>
      </c>
      <c r="N53" s="97">
        <f t="shared" si="8"/>
        <v>9.333333333333334</v>
      </c>
      <c r="O53" s="20" t="s">
        <v>95</v>
      </c>
      <c r="P53" s="20" t="s">
        <v>6</v>
      </c>
      <c r="Q53" s="20"/>
      <c r="R53" s="20" t="s">
        <v>3</v>
      </c>
      <c r="S53" s="66">
        <f>SUM(M$3:M53)</f>
        <v>561</v>
      </c>
      <c r="T53" s="68">
        <f>M53*VLOOKUP(O53,BOATCLASS,2)</f>
        <v>140</v>
      </c>
      <c r="U53" s="68">
        <f>SUM(T$3:T53)</f>
        <v>2895</v>
      </c>
      <c r="V53" s="59">
        <v>27</v>
      </c>
      <c r="W53" s="59">
        <f>V53*VLOOKUP(O53,BOATCLASS,2)</f>
        <v>135</v>
      </c>
      <c r="X53" s="110">
        <f>U53-SUM(X$3:X52)</f>
        <v>734</v>
      </c>
      <c r="Y53" s="22">
        <f t="shared" si="9"/>
        <v>15</v>
      </c>
      <c r="Z53" s="82">
        <v>44</v>
      </c>
      <c r="AA53" s="74"/>
      <c r="AB53" s="77" t="s">
        <v>139</v>
      </c>
      <c r="AC53" s="83">
        <v>28</v>
      </c>
      <c r="AG53" s="53"/>
      <c r="AH53" s="53"/>
      <c r="AJ53" s="56"/>
      <c r="AK53" s="56"/>
    </row>
    <row r="54" spans="1:37" s="5" customFormat="1" ht="12" customHeight="1">
      <c r="A54" s="86">
        <v>49</v>
      </c>
      <c r="B54" s="86">
        <f>IF(M54&gt;0,COUNTIF(M$3:M54,"&gt;0"),0)</f>
        <v>0</v>
      </c>
      <c r="C54" s="88">
        <f t="shared" si="2"/>
        <v>0.5833333333333329</v>
      </c>
      <c r="D54" s="13">
        <f t="shared" si="3"/>
        <v>0.5972222222222218</v>
      </c>
      <c r="E54" s="14">
        <f t="shared" si="10"/>
        <v>0</v>
      </c>
      <c r="F54" s="15"/>
      <c r="G54" s="16">
        <v>24</v>
      </c>
      <c r="H54" s="24">
        <v>0.003472222222222222</v>
      </c>
      <c r="I54" s="17">
        <f t="shared" si="13"/>
        <v>0.6354166666666663</v>
      </c>
      <c r="J54" s="18">
        <f t="shared" si="6"/>
        <v>0.6631944444444441</v>
      </c>
      <c r="K54" s="19" t="s">
        <v>64</v>
      </c>
      <c r="L54" s="46"/>
      <c r="M54" s="55">
        <f t="shared" si="7"/>
        <v>0</v>
      </c>
      <c r="N54" s="97">
        <f t="shared" si="8"/>
        <v>0</v>
      </c>
      <c r="O54" s="20" t="s">
        <v>95</v>
      </c>
      <c r="P54" s="20" t="s">
        <v>6</v>
      </c>
      <c r="Q54" s="20" t="s">
        <v>69</v>
      </c>
      <c r="R54" s="20" t="s">
        <v>3</v>
      </c>
      <c r="S54" s="66">
        <f>SUM(M$3:M54)</f>
        <v>561</v>
      </c>
      <c r="T54" s="68">
        <f t="shared" si="11"/>
        <v>0</v>
      </c>
      <c r="U54" s="68">
        <f>SUM(T$3:T54)</f>
        <v>2895</v>
      </c>
      <c r="V54" s="59">
        <v>1</v>
      </c>
      <c r="W54" s="59">
        <f t="shared" si="12"/>
        <v>5</v>
      </c>
      <c r="X54" s="22"/>
      <c r="Y54" s="22">
        <f t="shared" si="9"/>
      </c>
      <c r="Z54" s="84">
        <v>49</v>
      </c>
      <c r="AA54" s="72"/>
      <c r="AB54" s="76" t="s">
        <v>163</v>
      </c>
      <c r="AC54" s="85">
        <v>0</v>
      </c>
      <c r="AG54" s="53"/>
      <c r="AH54" s="53"/>
      <c r="AJ54" s="56"/>
      <c r="AK54" s="56"/>
    </row>
    <row r="55" spans="1:37" s="5" customFormat="1" ht="12" customHeight="1">
      <c r="A55" s="86">
        <v>50</v>
      </c>
      <c r="B55" s="86">
        <f>IF(M55&gt;0,COUNTIF(M$3:M55,"&gt;0"),0)</f>
        <v>49</v>
      </c>
      <c r="C55" s="88">
        <f t="shared" si="2"/>
        <v>0.5833333333333329</v>
      </c>
      <c r="D55" s="13">
        <f t="shared" si="3"/>
        <v>0.5972222222222218</v>
      </c>
      <c r="E55" s="14">
        <f t="shared" si="10"/>
        <v>0</v>
      </c>
      <c r="F55" s="15"/>
      <c r="G55" s="16">
        <v>29</v>
      </c>
      <c r="H55" s="24"/>
      <c r="I55" s="17">
        <f t="shared" si="13"/>
        <v>0.6354166666666663</v>
      </c>
      <c r="J55" s="18">
        <f t="shared" si="6"/>
        <v>0.6631944444444441</v>
      </c>
      <c r="K55" s="19" t="s">
        <v>10</v>
      </c>
      <c r="L55" s="46" t="s">
        <v>80</v>
      </c>
      <c r="M55" s="55">
        <f t="shared" si="7"/>
        <v>1</v>
      </c>
      <c r="N55" s="97">
        <f t="shared" si="8"/>
        <v>0.3333333333333333</v>
      </c>
      <c r="O55" s="20" t="s">
        <v>70</v>
      </c>
      <c r="P55" s="20" t="s">
        <v>8</v>
      </c>
      <c r="Q55" s="20"/>
      <c r="R55" s="20" t="s">
        <v>3</v>
      </c>
      <c r="S55" s="66">
        <f>SUM(M$3:M55)</f>
        <v>562</v>
      </c>
      <c r="T55" s="68">
        <f t="shared" si="11"/>
        <v>4</v>
      </c>
      <c r="U55" s="68">
        <f>SUM(T$3:T55)</f>
        <v>2899</v>
      </c>
      <c r="V55" s="59">
        <v>1</v>
      </c>
      <c r="W55" s="59">
        <f t="shared" si="12"/>
        <v>4</v>
      </c>
      <c r="X55" s="22"/>
      <c r="Y55" s="22">
        <f t="shared" si="9"/>
      </c>
      <c r="Z55" s="82">
        <v>50</v>
      </c>
      <c r="AA55" s="74"/>
      <c r="AB55" s="77" t="s">
        <v>175</v>
      </c>
      <c r="AC55" s="83">
        <v>1</v>
      </c>
      <c r="AG55" s="53"/>
      <c r="AH55" s="53"/>
      <c r="AJ55" s="56"/>
      <c r="AK55" s="56"/>
    </row>
    <row r="56" spans="1:37" s="5" customFormat="1" ht="12" customHeight="1">
      <c r="A56" s="86">
        <v>51</v>
      </c>
      <c r="B56" s="86">
        <f>IF(M56&gt;0,COUNTIF(M$3:M56,"&gt;0"),0)</f>
        <v>0</v>
      </c>
      <c r="C56" s="88">
        <f t="shared" si="2"/>
        <v>0.5833333333333329</v>
      </c>
      <c r="D56" s="13">
        <f t="shared" si="3"/>
        <v>0.5972222222222218</v>
      </c>
      <c r="E56" s="14">
        <f t="shared" si="10"/>
        <v>0</v>
      </c>
      <c r="F56" s="15"/>
      <c r="G56" s="16">
        <v>40</v>
      </c>
      <c r="H56" s="24"/>
      <c r="I56" s="17">
        <f t="shared" si="13"/>
        <v>0.6354166666666663</v>
      </c>
      <c r="J56" s="18">
        <f t="shared" si="6"/>
        <v>0.6631944444444441</v>
      </c>
      <c r="K56" s="19" t="s">
        <v>34</v>
      </c>
      <c r="L56" s="47"/>
      <c r="M56" s="55">
        <f t="shared" si="7"/>
        <v>0</v>
      </c>
      <c r="N56" s="97">
        <f t="shared" si="8"/>
        <v>0</v>
      </c>
      <c r="O56" s="20" t="s">
        <v>94</v>
      </c>
      <c r="P56" s="20" t="s">
        <v>5</v>
      </c>
      <c r="Q56" s="20" t="s">
        <v>69</v>
      </c>
      <c r="R56" s="20" t="s">
        <v>3</v>
      </c>
      <c r="S56" s="66">
        <f>SUM(M$3:M56)</f>
        <v>562</v>
      </c>
      <c r="T56" s="68">
        <f t="shared" si="11"/>
        <v>0</v>
      </c>
      <c r="U56" s="68">
        <f>SUM(T$3:T56)</f>
        <v>2899</v>
      </c>
      <c r="V56" s="59">
        <v>0</v>
      </c>
      <c r="W56" s="59">
        <f t="shared" si="12"/>
        <v>0</v>
      </c>
      <c r="X56" s="26"/>
      <c r="Y56" s="22">
        <f t="shared" si="9"/>
      </c>
      <c r="Z56" s="84">
        <v>51</v>
      </c>
      <c r="AA56" s="72"/>
      <c r="AB56" s="76" t="s">
        <v>118</v>
      </c>
      <c r="AC56" s="85">
        <v>0</v>
      </c>
      <c r="AG56" s="53"/>
      <c r="AH56" s="53"/>
      <c r="AJ56" s="56"/>
      <c r="AK56" s="56"/>
    </row>
    <row r="57" spans="1:37" s="5" customFormat="1" ht="12" customHeight="1">
      <c r="A57" s="86">
        <v>52</v>
      </c>
      <c r="B57" s="86">
        <f>IF(M57&gt;0,COUNTIF(M$3:M57,"&gt;0"),0)</f>
        <v>0</v>
      </c>
      <c r="C57" s="88">
        <f t="shared" si="2"/>
        <v>0.5833333333333329</v>
      </c>
      <c r="D57" s="13">
        <f t="shared" si="3"/>
        <v>0.5972222222222218</v>
      </c>
      <c r="E57" s="14">
        <f t="shared" si="10"/>
        <v>0</v>
      </c>
      <c r="F57" s="15"/>
      <c r="G57" s="16">
        <v>41</v>
      </c>
      <c r="H57" s="12"/>
      <c r="I57" s="17">
        <f t="shared" si="13"/>
        <v>0.6354166666666663</v>
      </c>
      <c r="J57" s="18">
        <f t="shared" si="6"/>
        <v>0.6631944444444441</v>
      </c>
      <c r="K57" s="19" t="s">
        <v>73</v>
      </c>
      <c r="L57" s="47"/>
      <c r="M57" s="55">
        <f t="shared" si="7"/>
        <v>0</v>
      </c>
      <c r="N57" s="97">
        <f t="shared" si="8"/>
        <v>0</v>
      </c>
      <c r="O57" s="20" t="s">
        <v>94</v>
      </c>
      <c r="P57" s="20" t="s">
        <v>6</v>
      </c>
      <c r="Q57" s="20" t="s">
        <v>69</v>
      </c>
      <c r="R57" s="20" t="s">
        <v>3</v>
      </c>
      <c r="S57" s="66">
        <f>SUM(M$3:M57)</f>
        <v>562</v>
      </c>
      <c r="T57" s="68">
        <f t="shared" si="11"/>
        <v>0</v>
      </c>
      <c r="U57" s="68">
        <f>SUM(T$3:T57)</f>
        <v>2899</v>
      </c>
      <c r="V57" s="59">
        <v>0</v>
      </c>
      <c r="W57" s="59">
        <f t="shared" si="12"/>
        <v>0</v>
      </c>
      <c r="X57" s="22"/>
      <c r="Y57" s="22">
        <f t="shared" si="9"/>
      </c>
      <c r="Z57" s="82">
        <v>52</v>
      </c>
      <c r="AA57" s="74"/>
      <c r="AB57" s="75" t="s">
        <v>119</v>
      </c>
      <c r="AC57" s="83">
        <v>0</v>
      </c>
      <c r="AG57" s="53"/>
      <c r="AH57" s="53"/>
      <c r="AJ57" s="56"/>
      <c r="AK57" s="56"/>
    </row>
    <row r="58" spans="1:37" s="5" customFormat="1" ht="12" customHeight="1">
      <c r="A58" s="86">
        <v>53</v>
      </c>
      <c r="B58" s="86">
        <f>IF(M58&gt;0,COUNTIF(M$3:M58,"&gt;0"),0)</f>
        <v>50</v>
      </c>
      <c r="C58" s="88">
        <f t="shared" si="2"/>
        <v>0.5833333333333329</v>
      </c>
      <c r="D58" s="13">
        <f t="shared" si="3"/>
        <v>0.5972222222222218</v>
      </c>
      <c r="E58" s="14">
        <f t="shared" si="10"/>
        <v>0</v>
      </c>
      <c r="F58" s="15"/>
      <c r="G58" s="16">
        <v>41</v>
      </c>
      <c r="H58" s="24"/>
      <c r="I58" s="17">
        <f t="shared" si="5"/>
        <v>0.6354166666666663</v>
      </c>
      <c r="J58" s="18">
        <f t="shared" si="6"/>
        <v>0.6631944444444441</v>
      </c>
      <c r="K58" s="19" t="s">
        <v>74</v>
      </c>
      <c r="L58" s="47"/>
      <c r="M58" s="55">
        <f t="shared" si="7"/>
        <v>4</v>
      </c>
      <c r="N58" s="97">
        <f t="shared" si="8"/>
        <v>1.3333333333333333</v>
      </c>
      <c r="O58" s="20" t="s">
        <v>94</v>
      </c>
      <c r="P58" s="20" t="s">
        <v>6</v>
      </c>
      <c r="Q58" s="20" t="s">
        <v>69</v>
      </c>
      <c r="R58" s="20" t="s">
        <v>1</v>
      </c>
      <c r="S58" s="66">
        <f>SUM(M$3:M58)</f>
        <v>566</v>
      </c>
      <c r="T58" s="68">
        <f t="shared" si="11"/>
        <v>36</v>
      </c>
      <c r="U58" s="68">
        <f>SUM(T$3:T58)</f>
        <v>2935</v>
      </c>
      <c r="V58" s="59">
        <v>1</v>
      </c>
      <c r="W58" s="59">
        <f t="shared" si="12"/>
        <v>9</v>
      </c>
      <c r="X58" s="22"/>
      <c r="Y58" s="22">
        <f t="shared" si="9"/>
      </c>
      <c r="Z58" s="84">
        <v>53</v>
      </c>
      <c r="AA58" s="72"/>
      <c r="AB58" s="73" t="s">
        <v>141</v>
      </c>
      <c r="AC58" s="85">
        <v>4</v>
      </c>
      <c r="AG58" s="53"/>
      <c r="AH58" s="53"/>
      <c r="AJ58" s="56"/>
      <c r="AK58" s="56"/>
    </row>
    <row r="59" spans="1:37" s="5" customFormat="1" ht="12" customHeight="1">
      <c r="A59" s="86">
        <v>54</v>
      </c>
      <c r="B59" s="86">
        <f>IF(M59&gt;0,COUNTIF(M$3:M59,"&gt;0"),0)</f>
        <v>51</v>
      </c>
      <c r="C59" s="88">
        <f t="shared" si="2"/>
        <v>0.5833333333333329</v>
      </c>
      <c r="D59" s="13">
        <f t="shared" si="3"/>
        <v>0.5972222222222218</v>
      </c>
      <c r="E59" s="14">
        <f t="shared" si="10"/>
        <v>0</v>
      </c>
      <c r="F59" s="15"/>
      <c r="G59" s="16">
        <v>46</v>
      </c>
      <c r="H59" s="24"/>
      <c r="I59" s="17">
        <f t="shared" si="5"/>
        <v>0.6354166666666663</v>
      </c>
      <c r="J59" s="18">
        <f t="shared" si="6"/>
        <v>0.6631944444444441</v>
      </c>
      <c r="K59" s="19" t="s">
        <v>50</v>
      </c>
      <c r="L59" s="47"/>
      <c r="M59" s="55">
        <f t="shared" si="7"/>
        <v>4</v>
      </c>
      <c r="N59" s="97">
        <f t="shared" si="8"/>
        <v>1.3333333333333333</v>
      </c>
      <c r="O59" s="20" t="s">
        <v>93</v>
      </c>
      <c r="P59" s="20" t="s">
        <v>6</v>
      </c>
      <c r="Q59" s="20"/>
      <c r="R59" s="20" t="s">
        <v>3</v>
      </c>
      <c r="S59" s="66">
        <f>SUM(M$3:M59)</f>
        <v>570</v>
      </c>
      <c r="T59" s="68">
        <f aca="true" t="shared" si="14" ref="T59:T65">M59*VLOOKUP(O59,BOATCLASS,2)</f>
        <v>8</v>
      </c>
      <c r="U59" s="68">
        <f>SUM(T$3:T59)</f>
        <v>2943</v>
      </c>
      <c r="V59" s="59">
        <v>6</v>
      </c>
      <c r="W59" s="59">
        <f t="shared" si="12"/>
        <v>12</v>
      </c>
      <c r="X59" s="22"/>
      <c r="Y59" s="22">
        <f t="shared" si="9"/>
      </c>
      <c r="Z59" s="82">
        <v>54</v>
      </c>
      <c r="AA59" s="74"/>
      <c r="AB59" s="77" t="s">
        <v>159</v>
      </c>
      <c r="AC59" s="83">
        <v>4</v>
      </c>
      <c r="AG59" s="53"/>
      <c r="AH59" s="53"/>
      <c r="AJ59" s="56"/>
      <c r="AK59" s="56"/>
    </row>
    <row r="60" spans="1:37" s="5" customFormat="1" ht="12" customHeight="1">
      <c r="A60" s="86">
        <v>62</v>
      </c>
      <c r="B60" s="86">
        <f>IF(M60&gt;0,COUNTIF(M$3:M60,"&gt;0"),0)</f>
        <v>52</v>
      </c>
      <c r="C60" s="88">
        <f>I60-(5/96)-E60</f>
        <v>0.5833333333333329</v>
      </c>
      <c r="D60" s="13">
        <f>C60+(20/1440)</f>
        <v>0.5972222222222218</v>
      </c>
      <c r="E60" s="14">
        <f>IF(V60&gt;$AF$3,(1/4)/24,0)+INT(N59/10)*((5/60)/24)</f>
        <v>0</v>
      </c>
      <c r="F60" s="15"/>
      <c r="G60" s="16">
        <v>46</v>
      </c>
      <c r="H60" s="24"/>
      <c r="I60" s="17">
        <f>I59+H60+E60</f>
        <v>0.6354166666666663</v>
      </c>
      <c r="J60" s="18">
        <f>I60+(40/1440)</f>
        <v>0.6631944444444441</v>
      </c>
      <c r="K60" s="19" t="s">
        <v>177</v>
      </c>
      <c r="L60" s="47"/>
      <c r="M60" s="55">
        <f>AC60</f>
        <v>1</v>
      </c>
      <c r="N60" s="97">
        <f>M60/3</f>
        <v>0.3333333333333333</v>
      </c>
      <c r="O60" s="20" t="s">
        <v>93</v>
      </c>
      <c r="P60" s="20" t="s">
        <v>6</v>
      </c>
      <c r="Q60" s="20"/>
      <c r="R60" s="20" t="s">
        <v>12</v>
      </c>
      <c r="S60" s="66">
        <f>SUM(M$3:M60)</f>
        <v>571</v>
      </c>
      <c r="T60" s="68">
        <f t="shared" si="14"/>
        <v>2</v>
      </c>
      <c r="U60" s="68">
        <f>SUM(T$3:T60)</f>
        <v>2945</v>
      </c>
      <c r="V60" s="59"/>
      <c r="W60" s="59"/>
      <c r="X60" s="22"/>
      <c r="Y60" s="22">
        <f t="shared" si="9"/>
      </c>
      <c r="Z60" s="84">
        <v>62</v>
      </c>
      <c r="AA60" s="72"/>
      <c r="AB60" s="73" t="s">
        <v>178</v>
      </c>
      <c r="AC60" s="85">
        <v>1</v>
      </c>
      <c r="AG60" s="53"/>
      <c r="AH60" s="53"/>
      <c r="AJ60" s="56"/>
      <c r="AK60" s="56"/>
    </row>
    <row r="61" spans="1:37" s="5" customFormat="1" ht="12" customHeight="1">
      <c r="A61" s="86">
        <v>55</v>
      </c>
      <c r="B61" s="86">
        <f>IF(M61&gt;0,COUNTIF(M$3:M61,"&gt;0"),0)</f>
        <v>53</v>
      </c>
      <c r="C61" s="88">
        <f>I61-(5/96)-E61</f>
        <v>0.5833333333333329</v>
      </c>
      <c r="D61" s="13">
        <f>C61+(20/1440)</f>
        <v>0.5972222222222218</v>
      </c>
      <c r="E61" s="14">
        <f>IF(V61&gt;$AF$3,(1/4)/24,0)+INT(N60/10)*((5/60)/24)</f>
        <v>0</v>
      </c>
      <c r="F61" s="15"/>
      <c r="G61" s="16">
        <v>46</v>
      </c>
      <c r="H61" s="24"/>
      <c r="I61" s="17">
        <f>I60+H61+E61</f>
        <v>0.6354166666666663</v>
      </c>
      <c r="J61" s="18">
        <f t="shared" si="6"/>
        <v>0.6631944444444441</v>
      </c>
      <c r="K61" s="19" t="s">
        <v>35</v>
      </c>
      <c r="L61" s="47"/>
      <c r="M61" s="55">
        <f t="shared" si="7"/>
        <v>3</v>
      </c>
      <c r="N61" s="97">
        <f t="shared" si="8"/>
        <v>1</v>
      </c>
      <c r="O61" s="20" t="s">
        <v>71</v>
      </c>
      <c r="P61" s="20" t="s">
        <v>5</v>
      </c>
      <c r="Q61" s="20"/>
      <c r="R61" s="20" t="s">
        <v>3</v>
      </c>
      <c r="S61" s="66">
        <f>SUM(M$3:M61)</f>
        <v>574</v>
      </c>
      <c r="T61" s="68">
        <f t="shared" si="14"/>
        <v>6</v>
      </c>
      <c r="U61" s="68">
        <f>SUM(T$3:T61)</f>
        <v>2951</v>
      </c>
      <c r="V61" s="59">
        <v>2</v>
      </c>
      <c r="W61" s="59">
        <f t="shared" si="12"/>
        <v>4</v>
      </c>
      <c r="X61" s="22"/>
      <c r="Y61" s="22">
        <f t="shared" si="9"/>
      </c>
      <c r="Z61" s="82">
        <v>55</v>
      </c>
      <c r="AA61" s="74"/>
      <c r="AB61" s="77" t="s">
        <v>160</v>
      </c>
      <c r="AC61" s="83">
        <v>3</v>
      </c>
      <c r="AG61" s="53"/>
      <c r="AH61" s="53"/>
      <c r="AJ61" s="56"/>
      <c r="AK61" s="56"/>
    </row>
    <row r="62" spans="1:37" s="5" customFormat="1" ht="12" customHeight="1">
      <c r="A62" s="86">
        <v>56</v>
      </c>
      <c r="B62" s="86">
        <f>IF(M62&gt;0,COUNTIF(M$3:M62,"&gt;0"),0)</f>
        <v>54</v>
      </c>
      <c r="C62" s="88">
        <f t="shared" si="2"/>
        <v>0.5833333333333329</v>
      </c>
      <c r="D62" s="13">
        <f t="shared" si="3"/>
        <v>0.5972222222222218</v>
      </c>
      <c r="E62" s="14">
        <f t="shared" si="10"/>
        <v>0</v>
      </c>
      <c r="F62" s="15"/>
      <c r="G62" s="16">
        <v>43</v>
      </c>
      <c r="H62" s="12"/>
      <c r="I62" s="17">
        <f t="shared" si="5"/>
        <v>0.6354166666666663</v>
      </c>
      <c r="J62" s="18">
        <f t="shared" si="6"/>
        <v>0.6631944444444441</v>
      </c>
      <c r="K62" s="19" t="s">
        <v>36</v>
      </c>
      <c r="L62" s="46" t="s">
        <v>80</v>
      </c>
      <c r="M62" s="55">
        <f t="shared" si="7"/>
        <v>9</v>
      </c>
      <c r="N62" s="97">
        <f t="shared" si="8"/>
        <v>3</v>
      </c>
      <c r="O62" s="20" t="s">
        <v>71</v>
      </c>
      <c r="P62" s="20" t="s">
        <v>5</v>
      </c>
      <c r="Q62" s="20"/>
      <c r="R62" s="20" t="s">
        <v>7</v>
      </c>
      <c r="S62" s="66">
        <f>SUM(M$3:M62)</f>
        <v>583</v>
      </c>
      <c r="T62" s="68">
        <f t="shared" si="14"/>
        <v>18</v>
      </c>
      <c r="U62" s="68">
        <f>SUM(T$3:T62)</f>
        <v>2969</v>
      </c>
      <c r="V62" s="59">
        <v>11</v>
      </c>
      <c r="W62" s="59">
        <f t="shared" si="12"/>
        <v>22</v>
      </c>
      <c r="X62" s="22"/>
      <c r="Y62" s="22">
        <f t="shared" si="9"/>
      </c>
      <c r="Z62" s="84">
        <v>56</v>
      </c>
      <c r="AA62" s="72"/>
      <c r="AB62" s="73" t="s">
        <v>142</v>
      </c>
      <c r="AC62" s="85">
        <v>9</v>
      </c>
      <c r="AG62" s="53"/>
      <c r="AH62" s="53"/>
      <c r="AJ62" s="56"/>
      <c r="AK62" s="56"/>
    </row>
    <row r="63" spans="1:37" s="5" customFormat="1" ht="12" customHeight="1">
      <c r="A63" s="86">
        <v>57</v>
      </c>
      <c r="B63" s="86">
        <f>IF(M63&gt;0,COUNTIF(M$3:M63,"&gt;0"),0)</f>
        <v>55</v>
      </c>
      <c r="C63" s="88">
        <f t="shared" si="2"/>
        <v>0.5833333333333329</v>
      </c>
      <c r="D63" s="13">
        <f t="shared" si="3"/>
        <v>0.5972222222222218</v>
      </c>
      <c r="E63" s="14">
        <f t="shared" si="10"/>
        <v>0</v>
      </c>
      <c r="F63" s="15"/>
      <c r="G63" s="16">
        <v>44</v>
      </c>
      <c r="H63" s="12"/>
      <c r="I63" s="17">
        <f t="shared" si="5"/>
        <v>0.6354166666666663</v>
      </c>
      <c r="J63" s="18">
        <f t="shared" si="6"/>
        <v>0.6631944444444441</v>
      </c>
      <c r="K63" s="19" t="s">
        <v>37</v>
      </c>
      <c r="L63" s="47"/>
      <c r="M63" s="55">
        <f t="shared" si="7"/>
        <v>12</v>
      </c>
      <c r="N63" s="97">
        <f t="shared" si="8"/>
        <v>4</v>
      </c>
      <c r="O63" s="20" t="s">
        <v>71</v>
      </c>
      <c r="P63" s="20" t="s">
        <v>5</v>
      </c>
      <c r="Q63" s="20"/>
      <c r="R63" s="20" t="s">
        <v>13</v>
      </c>
      <c r="S63" s="66">
        <f>SUM(M$3:M63)</f>
        <v>595</v>
      </c>
      <c r="T63" s="68">
        <f t="shared" si="14"/>
        <v>24</v>
      </c>
      <c r="U63" s="68">
        <f>SUM(T$3:T63)</f>
        <v>2993</v>
      </c>
      <c r="V63" s="59">
        <v>8</v>
      </c>
      <c r="W63" s="59">
        <f t="shared" si="12"/>
        <v>16</v>
      </c>
      <c r="X63" s="22"/>
      <c r="Y63" s="22">
        <f t="shared" si="9"/>
      </c>
      <c r="Z63" s="82">
        <v>57</v>
      </c>
      <c r="AA63" s="74"/>
      <c r="AB63" s="77" t="s">
        <v>132</v>
      </c>
      <c r="AC63" s="83">
        <v>12</v>
      </c>
      <c r="AG63" s="53"/>
      <c r="AH63" s="53"/>
      <c r="AJ63" s="56"/>
      <c r="AK63" s="56"/>
    </row>
    <row r="64" spans="1:37" s="5" customFormat="1" ht="12" customHeight="1">
      <c r="A64" s="86">
        <v>58</v>
      </c>
      <c r="B64" s="86">
        <f>IF(M64&gt;0,COUNTIF(M$3:M64,"&gt;0"),0)</f>
        <v>56</v>
      </c>
      <c r="C64" s="88">
        <f t="shared" si="2"/>
        <v>0.5972222222222218</v>
      </c>
      <c r="D64" s="13">
        <f t="shared" si="3"/>
        <v>0.6111111111111106</v>
      </c>
      <c r="E64" s="14">
        <f t="shared" si="10"/>
        <v>0</v>
      </c>
      <c r="F64" s="15"/>
      <c r="G64" s="16">
        <v>51</v>
      </c>
      <c r="H64" s="24">
        <v>0.013888888888888888</v>
      </c>
      <c r="I64" s="17">
        <f t="shared" si="5"/>
        <v>0.6493055555555551</v>
      </c>
      <c r="J64" s="18">
        <f t="shared" si="6"/>
        <v>0.6770833333333329</v>
      </c>
      <c r="K64" s="19" t="s">
        <v>39</v>
      </c>
      <c r="L64" s="47"/>
      <c r="M64" s="55">
        <f t="shared" si="7"/>
        <v>12</v>
      </c>
      <c r="N64" s="97">
        <f t="shared" si="8"/>
        <v>4</v>
      </c>
      <c r="O64" s="20" t="s">
        <v>94</v>
      </c>
      <c r="P64" s="20" t="s">
        <v>5</v>
      </c>
      <c r="Q64" s="20"/>
      <c r="R64" s="20" t="s">
        <v>3</v>
      </c>
      <c r="S64" s="66">
        <f>SUM(M$3:M64)</f>
        <v>607</v>
      </c>
      <c r="T64" s="68">
        <f t="shared" si="14"/>
        <v>108</v>
      </c>
      <c r="U64" s="68">
        <f>SUM(T$3:T64)</f>
        <v>3101</v>
      </c>
      <c r="V64" s="59">
        <v>13</v>
      </c>
      <c r="W64" s="59">
        <f t="shared" si="12"/>
        <v>117</v>
      </c>
      <c r="X64" s="110"/>
      <c r="Y64" s="22">
        <f t="shared" si="9"/>
      </c>
      <c r="Z64" s="84">
        <v>58</v>
      </c>
      <c r="AA64" s="72"/>
      <c r="AB64" s="73" t="s">
        <v>133</v>
      </c>
      <c r="AC64" s="85">
        <v>12</v>
      </c>
      <c r="AG64" s="53"/>
      <c r="AH64" s="53"/>
      <c r="AJ64" s="56"/>
      <c r="AK64" s="56"/>
    </row>
    <row r="65" spans="1:37" s="5" customFormat="1" ht="12" customHeight="1" thickBot="1">
      <c r="A65" s="86">
        <v>59</v>
      </c>
      <c r="B65" s="86">
        <f>IF(M65&gt;0,COUNTIF(M$3:M65,"&gt;0"),0)</f>
        <v>57</v>
      </c>
      <c r="C65" s="88">
        <f t="shared" si="2"/>
        <v>0.5972222222222218</v>
      </c>
      <c r="D65" s="13">
        <f t="shared" si="3"/>
        <v>0.6111111111111106</v>
      </c>
      <c r="E65" s="14">
        <f t="shared" si="10"/>
        <v>0</v>
      </c>
      <c r="F65" s="15"/>
      <c r="G65" s="16">
        <v>50</v>
      </c>
      <c r="H65" s="24"/>
      <c r="I65" s="17">
        <f t="shared" si="5"/>
        <v>0.6493055555555551</v>
      </c>
      <c r="J65" s="18">
        <f t="shared" si="6"/>
        <v>0.6770833333333329</v>
      </c>
      <c r="K65" s="19" t="s">
        <v>52</v>
      </c>
      <c r="L65" s="57"/>
      <c r="M65" s="55">
        <f t="shared" si="7"/>
        <v>4</v>
      </c>
      <c r="N65" s="97">
        <f t="shared" si="8"/>
        <v>1.3333333333333333</v>
      </c>
      <c r="O65" s="20" t="s">
        <v>94</v>
      </c>
      <c r="P65" s="20" t="s">
        <v>6</v>
      </c>
      <c r="Q65" s="20"/>
      <c r="R65" s="20" t="s">
        <v>3</v>
      </c>
      <c r="S65" s="66">
        <f>SUM(M$3:M65)</f>
        <v>611</v>
      </c>
      <c r="T65" s="68">
        <f t="shared" si="14"/>
        <v>36</v>
      </c>
      <c r="U65" s="69">
        <f>SUM(T$3:T65)</f>
        <v>3137</v>
      </c>
      <c r="V65" s="61">
        <v>9</v>
      </c>
      <c r="W65" s="61">
        <f t="shared" si="12"/>
        <v>81</v>
      </c>
      <c r="X65" s="110">
        <f>U65-SUM(X$3:X64)</f>
        <v>242</v>
      </c>
      <c r="Y65" s="22">
        <f t="shared" si="9"/>
      </c>
      <c r="Z65" s="111">
        <v>59</v>
      </c>
      <c r="AA65" s="112"/>
      <c r="AB65" s="113" t="s">
        <v>153</v>
      </c>
      <c r="AC65" s="114">
        <v>4</v>
      </c>
      <c r="AD65" s="26"/>
      <c r="AG65" s="53"/>
      <c r="AH65" s="53"/>
      <c r="AJ65" s="56"/>
      <c r="AK65" s="56"/>
    </row>
    <row r="66" spans="24:25" ht="17.25" customHeight="1">
      <c r="X66" s="4"/>
      <c r="Y66" s="4"/>
    </row>
    <row r="67" spans="9:23" ht="17.25" customHeight="1">
      <c r="I67" s="2" t="s">
        <v>113</v>
      </c>
      <c r="K67" s="67">
        <f>COUNTIF(K3:K65,"&gt;''")</f>
        <v>62</v>
      </c>
      <c r="M67" s="53">
        <f>SUM(M3:M65)</f>
        <v>611</v>
      </c>
      <c r="N67" s="64">
        <f>SUM(N3:N65)</f>
        <v>203.6666666666667</v>
      </c>
      <c r="T67" s="71">
        <f>SUM(T3:T65)</f>
        <v>3137</v>
      </c>
      <c r="V67" s="53">
        <f>SUM(V3:V65)</f>
        <v>603</v>
      </c>
      <c r="W67" s="71">
        <f>SUM(W3:W65)</f>
        <v>3217</v>
      </c>
    </row>
    <row r="68" spans="13:20" ht="17.25" customHeight="1">
      <c r="M68" s="115">
        <f>(M67-V67)/V67</f>
        <v>0.013266998341625208</v>
      </c>
      <c r="T68" s="115">
        <f>(T67-W67)/W67</f>
        <v>-0.024867889337892447</v>
      </c>
    </row>
  </sheetData>
  <sheetProtection/>
  <autoFilter ref="O2:R65"/>
  <mergeCells count="3">
    <mergeCell ref="X2:Y2"/>
    <mergeCell ref="I1:K1"/>
    <mergeCell ref="L1:U1"/>
  </mergeCells>
  <conditionalFormatting sqref="E3:E65">
    <cfRule type="cellIs" priority="34" dxfId="76" operator="notEqual" stopIfTrue="1">
      <formula>0</formula>
    </cfRule>
  </conditionalFormatting>
  <conditionalFormatting sqref="P3:P65">
    <cfRule type="cellIs" priority="30" dxfId="49" operator="equal">
      <formula>"Mixed"</formula>
    </cfRule>
    <cfRule type="cellIs" priority="31" dxfId="74" operator="equal">
      <formula>"W"</formula>
    </cfRule>
    <cfRule type="cellIs" priority="32" dxfId="73" operator="equal">
      <formula>"M"</formula>
    </cfRule>
  </conditionalFormatting>
  <conditionalFormatting sqref="N3:N65">
    <cfRule type="top10" priority="43" dxfId="72" rank="10" percent="1"/>
  </conditionalFormatting>
  <conditionalFormatting sqref="B43:B44 B46:B65">
    <cfRule type="expression" priority="14" dxfId="0" stopIfTrue="1">
      <formula>$B43:$B81&lt;&gt;$A43:$A81</formula>
    </cfRule>
  </conditionalFormatting>
  <conditionalFormatting sqref="A61:A65 A46:A48 A43:A44">
    <cfRule type="expression" priority="12" dxfId="0" stopIfTrue="1">
      <formula>$A43:$A81&lt;&gt;$B43:$B81</formula>
    </cfRule>
  </conditionalFormatting>
  <conditionalFormatting sqref="B10:B11 B14:B19 B23:B44 B46:B65">
    <cfRule type="expression" priority="45" dxfId="0" stopIfTrue="1">
      <formula>$B10:$B50&lt;&gt;$A10:$A50</formula>
    </cfRule>
  </conditionalFormatting>
  <conditionalFormatting sqref="B12:B13 B23:B44 B46:B65">
    <cfRule type="expression" priority="88" dxfId="0" stopIfTrue="1">
      <formula>$B12:$B51&lt;&gt;$A12:$A51</formula>
    </cfRule>
  </conditionalFormatting>
  <conditionalFormatting sqref="A12:A13 A54:A60 A50:A51 A23:A42">
    <cfRule type="expression" priority="91" dxfId="0" stopIfTrue="1">
      <formula>$A12:$A51&lt;&gt;$B12:$B51</formula>
    </cfRule>
  </conditionalFormatting>
  <conditionalFormatting sqref="B61:B65 B50:B52">
    <cfRule type="expression" priority="94" dxfId="0" stopIfTrue="1">
      <formula>$B50:$B87&lt;&gt;$A50:$A87</formula>
    </cfRule>
  </conditionalFormatting>
  <conditionalFormatting sqref="K46:K65">
    <cfRule type="expression" priority="8" dxfId="49" stopIfTrue="1">
      <formula>$M46=0</formula>
    </cfRule>
  </conditionalFormatting>
  <conditionalFormatting sqref="K3:K41 K43:K44">
    <cfRule type="expression" priority="7" dxfId="49" stopIfTrue="1">
      <formula>$M3=0</formula>
    </cfRule>
  </conditionalFormatting>
  <conditionalFormatting sqref="B49">
    <cfRule type="expression" priority="183" dxfId="0" stopIfTrue="1">
      <formula>$B49:$B92&lt;&gt;$A49:$A92</formula>
    </cfRule>
  </conditionalFormatting>
  <conditionalFormatting sqref="B3:B44 B46:B65">
    <cfRule type="expression" priority="211" dxfId="0" stopIfTrue="1">
      <formula>$B3:$B44&lt;&gt;$A3:$A44</formula>
    </cfRule>
  </conditionalFormatting>
  <conditionalFormatting sqref="B53">
    <cfRule type="expression" priority="236" dxfId="0" stopIfTrue="1">
      <formula>$B51:$B88&lt;&gt;$A51:$A88</formula>
    </cfRule>
  </conditionalFormatting>
  <conditionalFormatting sqref="A53">
    <cfRule type="expression" priority="237" dxfId="0" stopIfTrue="1">
      <formula>$A51:$A88&lt;&gt;$B51:$B88</formula>
    </cfRule>
  </conditionalFormatting>
  <conditionalFormatting sqref="B49">
    <cfRule type="expression" priority="245" dxfId="0" stopIfTrue="1">
      <formula>$B50:$B87&lt;&gt;$A50:$A87</formula>
    </cfRule>
  </conditionalFormatting>
  <conditionalFormatting sqref="A49">
    <cfRule type="expression" priority="246" dxfId="0" stopIfTrue="1">
      <formula>$A50:$A87&lt;&gt;$B50:$B87</formula>
    </cfRule>
  </conditionalFormatting>
  <conditionalFormatting sqref="A10:A11 A52 A14:A19">
    <cfRule type="expression" priority="253" dxfId="0" stopIfTrue="1">
      <formula>$A10:$A50&lt;&gt;$B10:$B50</formula>
    </cfRule>
  </conditionalFormatting>
  <conditionalFormatting sqref="B22">
    <cfRule type="expression" priority="6" dxfId="0" stopIfTrue="1">
      <formula>$B22:$B62&lt;&gt;$A22:$A62</formula>
    </cfRule>
  </conditionalFormatting>
  <conditionalFormatting sqref="B22">
    <cfRule type="expression" priority="5" dxfId="0" stopIfTrue="1">
      <formula>$B22:$B61&lt;&gt;$A22:$A61</formula>
    </cfRule>
  </conditionalFormatting>
  <conditionalFormatting sqref="A22">
    <cfRule type="expression" priority="4" dxfId="0" stopIfTrue="1">
      <formula>$A22:$A61&lt;&gt;$B22:$B61</formula>
    </cfRule>
  </conditionalFormatting>
  <conditionalFormatting sqref="A3:A7 A20">
    <cfRule type="expression" priority="275" dxfId="0" stopIfTrue="1">
      <formula>$A3:$A44&lt;&gt;$B3:$B44</formula>
    </cfRule>
  </conditionalFormatting>
  <conditionalFormatting sqref="B3:B44">
    <cfRule type="expression" priority="276" dxfId="0" stopIfTrue="1">
      <formula>$B3:$B47&lt;&gt;$A3:$A47</formula>
    </cfRule>
  </conditionalFormatting>
  <conditionalFormatting sqref="A8:A9">
    <cfRule type="expression" priority="277" dxfId="0" stopIfTrue="1">
      <formula>$A8:$A52&lt;&gt;$B8:$B52</formula>
    </cfRule>
  </conditionalFormatting>
  <conditionalFormatting sqref="K42">
    <cfRule type="expression" priority="3" dxfId="49" stopIfTrue="1">
      <formula>$M42=0</formula>
    </cfRule>
  </conditionalFormatting>
  <conditionalFormatting sqref="K42">
    <cfRule type="expression" priority="2" dxfId="49" stopIfTrue="1">
      <formula>$M42=0</formula>
    </cfRule>
  </conditionalFormatting>
  <conditionalFormatting sqref="B49">
    <cfRule type="expression" priority="297" dxfId="0" stopIfTrue="1">
      <formula>$B49:$B91&lt;&gt;$A49:$A91</formula>
    </cfRule>
  </conditionalFormatting>
  <conditionalFormatting sqref="B21:B22">
    <cfRule type="expression" priority="301" dxfId="0" stopIfTrue="1">
      <formula>$B21:$B89&lt;&gt;$A21:$A89</formula>
    </cfRule>
  </conditionalFormatting>
  <conditionalFormatting sqref="B21:B22">
    <cfRule type="expression" priority="302" dxfId="0" stopIfTrue="1">
      <formula>$B21:$B91&lt;&gt;$A21:$A91</formula>
    </cfRule>
  </conditionalFormatting>
  <conditionalFormatting sqref="A21:A22">
    <cfRule type="expression" priority="303" dxfId="0" stopIfTrue="1">
      <formula>$A21:$A91&lt;&gt;$B21:$B91</formula>
    </cfRule>
  </conditionalFormatting>
  <conditionalFormatting sqref="B46:B65">
    <cfRule type="expression" priority="1" dxfId="0" stopIfTrue="1">
      <formula>$B46:$B90&lt;&gt;$A46:$A90</formula>
    </cfRule>
  </conditionalFormatting>
  <hyperlinks>
    <hyperlink ref="AB3" r:id="rId1" display="https://www.regattacentral.com/regatta/entries/competitors.jsp?job_id=2046&amp;event_id=1"/>
    <hyperlink ref="AB4" r:id="rId2" display="https://www.regattacentral.com/regatta/entries/competitors.jsp?job_id=2046&amp;event_id=2"/>
    <hyperlink ref="AB5" r:id="rId3" display="https://www.regattacentral.com/regatta/entries/competitors.jsp?job_id=2046&amp;event_id=3"/>
    <hyperlink ref="AB6" r:id="rId4" display="https://www.regattacentral.com/regatta/entries/competitors.jsp?job_id=2046&amp;event_id=4"/>
    <hyperlink ref="AB7" r:id="rId5" display="https://www.regattacentral.com/regatta/entries/competitors.jsp?job_id=2046&amp;event_id=5"/>
    <hyperlink ref="AB8" r:id="rId6" display="https://www.regattacentral.com/regatta/entries/competitors.jsp?job_id=2046&amp;event_id=6"/>
    <hyperlink ref="AB10" r:id="rId7" display="https://www.regattacentral.com/regatta/entries/competitors.jsp?job_id=2046&amp;event_id=8"/>
    <hyperlink ref="AB11" r:id="rId8" display="https://www.regattacentral.com/regatta/entries/competitors.jsp?job_id=2046&amp;event_id=9"/>
    <hyperlink ref="AB12" r:id="rId9" display="https://www.regattacentral.com/regatta/entries/competitors.jsp?job_id=2046&amp;event_id=10"/>
    <hyperlink ref="AB13" r:id="rId10" display="https://www.regattacentral.com/regatta/entries/competitors.jsp?job_id=2046&amp;event_id=11"/>
    <hyperlink ref="AB14" r:id="rId11" display="https://www.regattacentral.com/regatta/entries/competitors.jsp?job_id=2046&amp;event_id=12"/>
    <hyperlink ref="AB15" r:id="rId12" display="https://www.regattacentral.com/regatta/entries/competitors.jsp?job_id=2046&amp;event_id=13"/>
    <hyperlink ref="AB16" r:id="rId13" display="https://www.regattacentral.com/regatta/entries/competitors.jsp?job_id=2046&amp;event_id=14"/>
    <hyperlink ref="AB17" r:id="rId14" display="https://www.regattacentral.com/regatta/entries/competitors.jsp?job_id=2046&amp;event_id=15"/>
    <hyperlink ref="AB18" r:id="rId15" display="https://www.regattacentral.com/regatta/entries/competitors.jsp?job_id=2046&amp;event_id=16"/>
    <hyperlink ref="AB19" r:id="rId16" display="https://www.regattacentral.com/regatta/entries/competitors.jsp?job_id=2046&amp;event_id=17"/>
    <hyperlink ref="AB20" r:id="rId17" display="https://www.regattacentral.com/regatta/entries/competitors.jsp?job_id=2046&amp;event_id=18"/>
    <hyperlink ref="AB21" r:id="rId18" display="https://www.regattacentral.com/regatta/entries/competitors.jsp?job_id=2046&amp;event_id=45"/>
    <hyperlink ref="AB22" r:id="rId19" display="https://www.regattacentral.com/regatta/entries/competitors.jsp?job_id=2046&amp;event_id=60"/>
    <hyperlink ref="AB23" r:id="rId20" display="https://www.regattacentral.com/regatta/entries/competitors.jsp?job_id=2046&amp;event_id=19"/>
    <hyperlink ref="AB24" r:id="rId21" display="https://www.regattacentral.com/regatta/entries/competitors.jsp?job_id=2046&amp;event_id=20"/>
    <hyperlink ref="AB26" r:id="rId22" display="https://www.regattacentral.com/regatta/entries/competitors.jsp?job_id=2046&amp;event_id=22"/>
    <hyperlink ref="AB27" r:id="rId23" display="https://www.regattacentral.com/regatta/entries/competitors.jsp?job_id=2046&amp;event_id=23"/>
    <hyperlink ref="AB28" r:id="rId24" display="https://www.regattacentral.com/regatta/entries/competitors.jsp?job_id=2046&amp;event_id=24"/>
    <hyperlink ref="AB29" r:id="rId25" display="https://www.regattacentral.com/regatta/entries/competitors.jsp?job_id=2046&amp;event_id=25"/>
    <hyperlink ref="AB30" r:id="rId26" display="https://www.regattacentral.com/regatta/entries/competitors.jsp?job_id=2046&amp;event_id=26"/>
    <hyperlink ref="AB31" r:id="rId27" display="https://www.regattacentral.com/regatta/entries/competitors.jsp?job_id=2046&amp;event_id=27"/>
    <hyperlink ref="AB32" r:id="rId28" display="https://www.regattacentral.com/regatta/entries/competitors.jsp?job_id=2046&amp;event_id=28"/>
    <hyperlink ref="AB33" r:id="rId29" display="https://www.regattacentral.com/regatta/entries/competitors.jsp?job_id=2046&amp;event_id=33"/>
    <hyperlink ref="AB34" r:id="rId30" display="https://www.regattacentral.com/regatta/entries/competitors.jsp?job_id=2046&amp;event_id=29"/>
    <hyperlink ref="AB35" r:id="rId31" display="https://www.regattacentral.com/regatta/entries/competitors.jsp?job_id=2046&amp;event_id=30"/>
    <hyperlink ref="AB36" r:id="rId32" display="https://www.regattacentral.com/regatta/entries/competitors.jsp?job_id=2046&amp;event_id=31"/>
    <hyperlink ref="AB37" r:id="rId33" display="https://www.regattacentral.com/regatta/entries/competitors.jsp?job_id=2046&amp;event_id=34"/>
    <hyperlink ref="AB38" r:id="rId34" display="https://www.regattacentral.com/regatta/entries/competitors.jsp?job_id=2046&amp;event_id=32"/>
    <hyperlink ref="AB39" r:id="rId35" display="https://www.regattacentral.com/regatta/entries/competitors.jsp?job_id=2046&amp;event_id=35"/>
    <hyperlink ref="AB40" r:id="rId36" display="https://www.regattacentral.com/regatta/entries/competitors.jsp?job_id=2046&amp;event_id=58"/>
    <hyperlink ref="AB41" r:id="rId37" display="https://www.regattacentral.com/regatta/entries/competitors.jsp?job_id=2046&amp;event_id=36"/>
    <hyperlink ref="AB42" r:id="rId38" display="https://www.regattacentral.com/regatta/entries/competitors.jsp?job_id=2046&amp;event_id=61"/>
    <hyperlink ref="AB43" r:id="rId39" display="https://www.regattacentral.com/regatta/entries/competitors.jsp?job_id=2046&amp;event_id=37"/>
    <hyperlink ref="AB44" r:id="rId40" display="https://www.regattacentral.com/regatta/entries/competitors.jsp?job_id=2046&amp;event_id=38"/>
    <hyperlink ref="AB46" r:id="rId41" display="https://www.regattacentral.com/regatta/entries/competitors.jsp?job_id=2046&amp;event_id=40"/>
    <hyperlink ref="AB47" r:id="rId42" display="https://www.regattacentral.com/regatta/entries/competitors.jsp?job_id=2046&amp;event_id=59"/>
    <hyperlink ref="AB48" r:id="rId43" display="https://www.regattacentral.com/regatta/entries/competitors.jsp?job_id=2046&amp;event_id=41"/>
    <hyperlink ref="AB49" r:id="rId44" display="https://www.regattacentral.com/regatta/entries/competitors.jsp?job_id=2046&amp;event_id=43"/>
    <hyperlink ref="AB50" r:id="rId45" display="https://www.regattacentral.com/regatta/entries/competitors.jsp?job_id=2046&amp;event_id=44"/>
    <hyperlink ref="AB51" r:id="rId46" display="https://www.regattacentral.com/regatta/entries/competitors.jsp?job_id=2046&amp;event_id=46"/>
    <hyperlink ref="AB52" r:id="rId47" display="https://www.regattacentral.com/regatta/entries/competitors.jsp?job_id=2046&amp;event_id=39"/>
    <hyperlink ref="AB53" r:id="rId48" display="https://www.regattacentral.com/regatta/entries/competitors.jsp?job_id=2046&amp;event_id=42"/>
    <hyperlink ref="AB55" r:id="rId49" display="https://www.regattacentral.com/regatta/entries/competitors.jsp?job_id=2046&amp;event_id=48"/>
    <hyperlink ref="AB58" r:id="rId50" display="https://www.regattacentral.com/regatta/entries/competitors.jsp?job_id=2046&amp;event_id=50"/>
    <hyperlink ref="AB59" r:id="rId51" display="https://www.regattacentral.com/regatta/entries/competitors.jsp?job_id=2046&amp;event_id=49"/>
    <hyperlink ref="AB60" r:id="rId52" display="https://www.regattacentral.com/regatta/entries/competitors.jsp?job_id=2046&amp;event_id=62"/>
    <hyperlink ref="AB61" r:id="rId53" display="https://www.regattacentral.com/regatta/entries/competitors.jsp?job_id=2046&amp;event_id=51"/>
    <hyperlink ref="AB62" r:id="rId54" display="https://www.regattacentral.com/regatta/entries/competitors.jsp?job_id=2046&amp;event_id=52"/>
    <hyperlink ref="AB63" r:id="rId55" display="https://www.regattacentral.com/regatta/entries/competitors.jsp?job_id=2046&amp;event_id=53"/>
    <hyperlink ref="AB64" r:id="rId56" display="https://www.regattacentral.com/regatta/entries/competitors.jsp?job_id=2046&amp;event_id=54"/>
    <hyperlink ref="AB65" r:id="rId57" display="https://www.regattacentral.com/regatta/entries/competitors.jsp?job_id=2046&amp;event_id=55"/>
  </hyperlinks>
  <printOptions/>
  <pageMargins left="0.2" right="0.23" top="0.17" bottom="0.2" header="0.5" footer="0.2"/>
  <pageSetup fitToHeight="1" fitToWidth="1" horizontalDpi="600" verticalDpi="600" orientation="landscape" scale="66" r:id="rId60"/>
  <legacyDrawing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00390625" style="0" customWidth="1"/>
    <col min="2" max="5" width="9.421875" style="0" customWidth="1"/>
    <col min="6" max="6" width="15.00390625" style="0" bestFit="1" customWidth="1"/>
    <col min="7" max="7" width="3.140625" style="0" bestFit="1" customWidth="1"/>
    <col min="8" max="8" width="9.140625" style="121" customWidth="1"/>
  </cols>
  <sheetData>
    <row r="1" spans="1:8" ht="51.75" thickBot="1">
      <c r="A1" s="91" t="s">
        <v>170</v>
      </c>
      <c r="B1" s="91" t="s">
        <v>156</v>
      </c>
      <c r="C1" s="91" t="s">
        <v>65</v>
      </c>
      <c r="D1" s="91" t="s">
        <v>66</v>
      </c>
      <c r="E1" s="94" t="s">
        <v>76</v>
      </c>
      <c r="F1" s="92" t="s">
        <v>11</v>
      </c>
      <c r="G1" s="93" t="s">
        <v>81</v>
      </c>
      <c r="H1" s="91" t="s">
        <v>186</v>
      </c>
    </row>
    <row r="2" spans="1:8" ht="13.5" thickTop="1">
      <c r="A2" s="86">
        <v>1</v>
      </c>
      <c r="B2" s="88">
        <v>0.30208333333333337</v>
      </c>
      <c r="C2" s="88">
        <v>0.31597222222222227</v>
      </c>
      <c r="D2" s="89">
        <v>0.3541666666666667</v>
      </c>
      <c r="E2" s="90">
        <v>0.3819444444444445</v>
      </c>
      <c r="F2" s="19" t="s">
        <v>18</v>
      </c>
      <c r="G2" s="87" t="s">
        <v>80</v>
      </c>
      <c r="H2" s="12">
        <v>5</v>
      </c>
    </row>
    <row r="3" spans="1:8" ht="12.75">
      <c r="A3" s="86">
        <v>2</v>
      </c>
      <c r="B3" s="88">
        <v>0.30208333333333337</v>
      </c>
      <c r="C3" s="13">
        <v>0.31597222222222227</v>
      </c>
      <c r="D3" s="17">
        <v>0.3541666666666667</v>
      </c>
      <c r="E3" s="18">
        <v>0.3819444444444445</v>
      </c>
      <c r="F3" s="19" t="s">
        <v>19</v>
      </c>
      <c r="G3" s="46" t="s">
        <v>80</v>
      </c>
      <c r="H3" s="12">
        <v>8</v>
      </c>
    </row>
    <row r="4" spans="1:8" ht="12.75">
      <c r="A4" s="86">
        <v>3</v>
      </c>
      <c r="B4" s="88">
        <v>0.30208333333333337</v>
      </c>
      <c r="C4" s="13">
        <v>0.31597222222222227</v>
      </c>
      <c r="D4" s="17">
        <v>0.3541666666666667</v>
      </c>
      <c r="E4" s="18">
        <v>0.3819444444444445</v>
      </c>
      <c r="F4" s="19" t="s">
        <v>20</v>
      </c>
      <c r="G4" s="46" t="s">
        <v>80</v>
      </c>
      <c r="H4" s="12">
        <v>15</v>
      </c>
    </row>
    <row r="5" spans="1:8" ht="12.75">
      <c r="A5" s="86">
        <v>4</v>
      </c>
      <c r="B5" s="88">
        <v>0.30208333333333337</v>
      </c>
      <c r="C5" s="13">
        <v>0.31597222222222227</v>
      </c>
      <c r="D5" s="17">
        <v>0.3541666666666667</v>
      </c>
      <c r="E5" s="18">
        <v>0.3819444444444445</v>
      </c>
      <c r="F5" s="19" t="s">
        <v>21</v>
      </c>
      <c r="G5" s="46" t="s">
        <v>80</v>
      </c>
      <c r="H5" s="12">
        <v>7</v>
      </c>
    </row>
    <row r="6" spans="1:8" ht="12.75">
      <c r="A6" s="86">
        <v>5</v>
      </c>
      <c r="B6" s="88">
        <v>0.30208333333333337</v>
      </c>
      <c r="C6" s="13">
        <v>0.31597222222222227</v>
      </c>
      <c r="D6" s="17">
        <v>0.3541666666666667</v>
      </c>
      <c r="E6" s="18">
        <v>0.3819444444444445</v>
      </c>
      <c r="F6" s="19" t="s">
        <v>40</v>
      </c>
      <c r="G6" s="46" t="s">
        <v>80</v>
      </c>
      <c r="H6" s="12">
        <v>4</v>
      </c>
    </row>
    <row r="7" spans="1:8" ht="12.75">
      <c r="A7" s="86">
        <v>6</v>
      </c>
      <c r="B7" s="88">
        <v>0.30208333333333337</v>
      </c>
      <c r="C7" s="13">
        <v>0.31597222222222227</v>
      </c>
      <c r="D7" s="17">
        <v>0.3541666666666667</v>
      </c>
      <c r="E7" s="18">
        <v>0.3819444444444445</v>
      </c>
      <c r="F7" s="19" t="s">
        <v>41</v>
      </c>
      <c r="G7" s="46" t="s">
        <v>80</v>
      </c>
      <c r="H7" s="12">
        <v>5</v>
      </c>
    </row>
    <row r="8" spans="1:8" ht="12.75">
      <c r="A8" s="120" t="s">
        <v>187</v>
      </c>
      <c r="B8" s="88">
        <v>0.30208333333333337</v>
      </c>
      <c r="C8" s="13">
        <v>0.31597222222222227</v>
      </c>
      <c r="D8" s="17">
        <v>0.3541666666666667</v>
      </c>
      <c r="E8" s="18">
        <v>0.3819444444444445</v>
      </c>
      <c r="F8" s="19" t="s">
        <v>42</v>
      </c>
      <c r="G8" s="46" t="s">
        <v>80</v>
      </c>
      <c r="H8" s="12">
        <v>0</v>
      </c>
    </row>
    <row r="9" spans="1:8" ht="12.75">
      <c r="A9" s="86">
        <v>7</v>
      </c>
      <c r="B9" s="88">
        <v>0.30208333333333337</v>
      </c>
      <c r="C9" s="13">
        <v>0.31597222222222227</v>
      </c>
      <c r="D9" s="17">
        <v>0.3541666666666667</v>
      </c>
      <c r="E9" s="18">
        <v>0.3819444444444445</v>
      </c>
      <c r="F9" s="19" t="s">
        <v>43</v>
      </c>
      <c r="G9" s="46" t="s">
        <v>80</v>
      </c>
      <c r="H9" s="12">
        <v>3</v>
      </c>
    </row>
    <row r="10" spans="1:8" ht="12.75">
      <c r="A10" s="86">
        <v>8</v>
      </c>
      <c r="B10" s="88">
        <v>0.30208333333333337</v>
      </c>
      <c r="C10" s="13">
        <v>0.31597222222222227</v>
      </c>
      <c r="D10" s="17">
        <v>0.3541666666666667</v>
      </c>
      <c r="E10" s="18">
        <v>0.3819444444444445</v>
      </c>
      <c r="F10" s="19" t="s">
        <v>88</v>
      </c>
      <c r="G10" s="46"/>
      <c r="H10" s="12">
        <v>4</v>
      </c>
    </row>
    <row r="11" spans="1:8" ht="12.75">
      <c r="A11" s="86">
        <v>9</v>
      </c>
      <c r="B11" s="88">
        <v>0.30208333333333337</v>
      </c>
      <c r="C11" s="13">
        <v>0.31597222222222227</v>
      </c>
      <c r="D11" s="17">
        <v>0.3541666666666667</v>
      </c>
      <c r="E11" s="18">
        <v>0.3819444444444445</v>
      </c>
      <c r="F11" s="19" t="s">
        <v>89</v>
      </c>
      <c r="G11" s="46"/>
      <c r="H11" s="12">
        <v>5</v>
      </c>
    </row>
    <row r="12" spans="1:8" ht="12.75">
      <c r="A12" s="86">
        <v>10</v>
      </c>
      <c r="B12" s="88">
        <v>0.3229166666666667</v>
      </c>
      <c r="C12" s="13">
        <v>0.3368055555555556</v>
      </c>
      <c r="D12" s="17">
        <v>0.375</v>
      </c>
      <c r="E12" s="18">
        <v>0.4027777777777778</v>
      </c>
      <c r="F12" s="19" t="s">
        <v>44</v>
      </c>
      <c r="G12" s="47"/>
      <c r="H12" s="12">
        <v>5</v>
      </c>
    </row>
    <row r="13" spans="1:8" ht="12.75">
      <c r="A13" s="86">
        <v>11</v>
      </c>
      <c r="B13" s="88">
        <v>0.3229166666666667</v>
      </c>
      <c r="C13" s="13">
        <v>0.3368055555555556</v>
      </c>
      <c r="D13" s="17">
        <v>0.375</v>
      </c>
      <c r="E13" s="18">
        <v>0.4027777777777778</v>
      </c>
      <c r="F13" s="19" t="s">
        <v>99</v>
      </c>
      <c r="G13" s="47"/>
      <c r="H13" s="12">
        <v>5</v>
      </c>
    </row>
    <row r="14" spans="1:8" ht="12.75">
      <c r="A14" s="86">
        <v>12</v>
      </c>
      <c r="B14" s="88">
        <v>0.3229166666666667</v>
      </c>
      <c r="C14" s="13">
        <v>0.3368055555555556</v>
      </c>
      <c r="D14" s="17">
        <v>0.375</v>
      </c>
      <c r="E14" s="18">
        <v>0.4027777777777778</v>
      </c>
      <c r="F14" s="19" t="s">
        <v>38</v>
      </c>
      <c r="G14" s="47"/>
      <c r="H14" s="12">
        <v>20</v>
      </c>
    </row>
    <row r="15" spans="1:8" ht="12.75">
      <c r="A15" s="86">
        <v>13</v>
      </c>
      <c r="B15" s="88">
        <v>0.3368055555555556</v>
      </c>
      <c r="C15" s="13">
        <v>0.3506944444444445</v>
      </c>
      <c r="D15" s="17">
        <v>0.3888888888888889</v>
      </c>
      <c r="E15" s="18">
        <v>0.4166666666666667</v>
      </c>
      <c r="F15" s="19" t="s">
        <v>55</v>
      </c>
      <c r="G15" s="46" t="s">
        <v>80</v>
      </c>
      <c r="H15" s="12">
        <v>3</v>
      </c>
    </row>
    <row r="16" spans="1:8" ht="12.75">
      <c r="A16" s="86">
        <v>14</v>
      </c>
      <c r="B16" s="88">
        <v>0.3368055555555556</v>
      </c>
      <c r="C16" s="13">
        <v>0.3506944444444445</v>
      </c>
      <c r="D16" s="17">
        <v>0.3888888888888889</v>
      </c>
      <c r="E16" s="18">
        <v>0.4166666666666667</v>
      </c>
      <c r="F16" s="19" t="s">
        <v>56</v>
      </c>
      <c r="G16" s="46" t="s">
        <v>80</v>
      </c>
      <c r="H16" s="12">
        <v>10</v>
      </c>
    </row>
    <row r="17" spans="1:8" ht="12.75">
      <c r="A17" s="86">
        <v>15</v>
      </c>
      <c r="B17" s="88">
        <v>0.3368055555555556</v>
      </c>
      <c r="C17" s="13">
        <v>0.3506944444444445</v>
      </c>
      <c r="D17" s="17">
        <v>0.3888888888888889</v>
      </c>
      <c r="E17" s="18">
        <v>0.4166666666666667</v>
      </c>
      <c r="F17" s="19" t="s">
        <v>31</v>
      </c>
      <c r="G17" s="47"/>
      <c r="H17" s="12">
        <v>4</v>
      </c>
    </row>
    <row r="18" spans="1:8" ht="12.75">
      <c r="A18" s="86">
        <v>16</v>
      </c>
      <c r="B18" s="88">
        <v>0.3368055555555556</v>
      </c>
      <c r="C18" s="13">
        <v>0.3506944444444445</v>
      </c>
      <c r="D18" s="17">
        <v>0.3888888888888889</v>
      </c>
      <c r="E18" s="18">
        <v>0.4166666666666667</v>
      </c>
      <c r="F18" s="19" t="s">
        <v>22</v>
      </c>
      <c r="G18" s="47"/>
      <c r="H18" s="12">
        <v>8</v>
      </c>
    </row>
    <row r="19" spans="1:8" ht="12.75">
      <c r="A19" s="86">
        <v>17</v>
      </c>
      <c r="B19" s="88">
        <v>0.3402777777777778</v>
      </c>
      <c r="C19" s="13">
        <v>0.3541666666666667</v>
      </c>
      <c r="D19" s="17">
        <v>0.4027777777777778</v>
      </c>
      <c r="E19" s="18">
        <v>0.4305555555555556</v>
      </c>
      <c r="F19" s="19" t="s">
        <v>90</v>
      </c>
      <c r="G19" s="47"/>
      <c r="H19" s="12">
        <v>28</v>
      </c>
    </row>
    <row r="20" spans="1:8" ht="12.75">
      <c r="A20" s="86">
        <v>18</v>
      </c>
      <c r="B20" s="88">
        <v>0.36111111111111116</v>
      </c>
      <c r="C20" s="13">
        <v>0.37500000000000006</v>
      </c>
      <c r="D20" s="17">
        <v>0.42708333333333337</v>
      </c>
      <c r="E20" s="18">
        <v>0.45486111111111116</v>
      </c>
      <c r="F20" s="19" t="s">
        <v>72</v>
      </c>
      <c r="G20" s="46"/>
      <c r="H20" s="12">
        <v>21</v>
      </c>
    </row>
    <row r="21" spans="1:8" ht="12.75">
      <c r="A21" s="86">
        <v>19</v>
      </c>
      <c r="B21" s="88">
        <v>0.37847222222222227</v>
      </c>
      <c r="C21" s="13">
        <v>0.39236111111111116</v>
      </c>
      <c r="D21" s="17">
        <v>0.4305555555555556</v>
      </c>
      <c r="E21" s="18">
        <v>0.45833333333333337</v>
      </c>
      <c r="F21" s="19" t="s">
        <v>167</v>
      </c>
      <c r="G21" s="47"/>
      <c r="H21" s="12">
        <v>16</v>
      </c>
    </row>
    <row r="22" spans="1:8" ht="12.75">
      <c r="A22" s="86">
        <v>20</v>
      </c>
      <c r="B22" s="88">
        <v>0.3819444444444445</v>
      </c>
      <c r="C22" s="13">
        <v>0.39583333333333337</v>
      </c>
      <c r="D22" s="17">
        <v>0.4444444444444445</v>
      </c>
      <c r="E22" s="18">
        <v>0.47222222222222227</v>
      </c>
      <c r="F22" s="19" t="s">
        <v>59</v>
      </c>
      <c r="G22" s="47"/>
      <c r="H22" s="12">
        <v>6</v>
      </c>
    </row>
    <row r="23" spans="1:8" ht="12.75">
      <c r="A23" s="86">
        <v>21</v>
      </c>
      <c r="B23" s="88">
        <v>0.39236111111111116</v>
      </c>
      <c r="C23" s="13">
        <v>0.40625000000000006</v>
      </c>
      <c r="D23" s="17">
        <v>0.4444444444444445</v>
      </c>
      <c r="E23" s="18">
        <v>0.47222222222222227</v>
      </c>
      <c r="F23" s="19" t="s">
        <v>46</v>
      </c>
      <c r="G23" s="47"/>
      <c r="H23" s="12">
        <v>1</v>
      </c>
    </row>
    <row r="24" spans="1:8" ht="12.75">
      <c r="A24" s="120" t="s">
        <v>187</v>
      </c>
      <c r="B24" s="88">
        <v>0.39236111111111116</v>
      </c>
      <c r="C24" s="13">
        <v>0.40625000000000006</v>
      </c>
      <c r="D24" s="17">
        <v>0.4444444444444445</v>
      </c>
      <c r="E24" s="18">
        <v>0.47222222222222227</v>
      </c>
      <c r="F24" s="19" t="s">
        <v>47</v>
      </c>
      <c r="G24" s="46" t="s">
        <v>80</v>
      </c>
      <c r="H24" s="12">
        <v>0</v>
      </c>
    </row>
    <row r="25" spans="1:8" ht="12.75">
      <c r="A25" s="86">
        <v>22</v>
      </c>
      <c r="B25" s="88">
        <v>0.39583333333333337</v>
      </c>
      <c r="C25" s="13">
        <v>0.40972222222222227</v>
      </c>
      <c r="D25" s="17">
        <v>0.45833333333333337</v>
      </c>
      <c r="E25" s="18">
        <v>0.48611111111111116</v>
      </c>
      <c r="F25" s="19" t="s">
        <v>23</v>
      </c>
      <c r="G25" s="47"/>
      <c r="H25" s="12">
        <v>49</v>
      </c>
    </row>
    <row r="26" spans="1:8" ht="12.75">
      <c r="A26" s="86">
        <v>23</v>
      </c>
      <c r="B26" s="88">
        <v>0.42013888888888895</v>
      </c>
      <c r="C26" s="13">
        <v>0.43402777777777785</v>
      </c>
      <c r="D26" s="17">
        <v>0.4756944444444445</v>
      </c>
      <c r="E26" s="18">
        <v>0.5034722222222222</v>
      </c>
      <c r="F26" s="19" t="s">
        <v>24</v>
      </c>
      <c r="G26" s="47"/>
      <c r="H26" s="12">
        <v>13</v>
      </c>
    </row>
    <row r="27" spans="1:8" ht="12.75">
      <c r="A27" s="86">
        <v>24</v>
      </c>
      <c r="B27" s="88">
        <v>0.42361111111111116</v>
      </c>
      <c r="C27" s="13">
        <v>0.43750000000000006</v>
      </c>
      <c r="D27" s="17">
        <v>0.4756944444444445</v>
      </c>
      <c r="E27" s="18">
        <v>0.5034722222222222</v>
      </c>
      <c r="F27" s="19" t="s">
        <v>25</v>
      </c>
      <c r="G27" s="47"/>
      <c r="H27" s="12">
        <v>4</v>
      </c>
    </row>
    <row r="28" spans="1:8" ht="12.75">
      <c r="A28" s="86">
        <v>25</v>
      </c>
      <c r="B28" s="88">
        <v>0.42361111111111116</v>
      </c>
      <c r="C28" s="13">
        <v>0.43750000000000006</v>
      </c>
      <c r="D28" s="17">
        <v>0.4756944444444445</v>
      </c>
      <c r="E28" s="18">
        <v>0.5034722222222222</v>
      </c>
      <c r="F28" s="19" t="s">
        <v>26</v>
      </c>
      <c r="G28" s="47"/>
      <c r="H28" s="12">
        <v>8</v>
      </c>
    </row>
    <row r="29" spans="1:8" ht="12.75">
      <c r="A29" s="86">
        <v>26</v>
      </c>
      <c r="B29" s="88">
        <v>0.42361111111111116</v>
      </c>
      <c r="C29" s="13">
        <v>0.43750000000000006</v>
      </c>
      <c r="D29" s="17">
        <v>0.4756944444444445</v>
      </c>
      <c r="E29" s="18">
        <v>0.5034722222222222</v>
      </c>
      <c r="F29" s="19" t="s">
        <v>27</v>
      </c>
      <c r="G29" s="47"/>
      <c r="H29" s="12">
        <v>10</v>
      </c>
    </row>
    <row r="30" spans="1:8" ht="12.75">
      <c r="A30" s="86">
        <v>27</v>
      </c>
      <c r="B30" s="88">
        <v>0.4305555555555556</v>
      </c>
      <c r="C30" s="13">
        <v>0.4444444444444445</v>
      </c>
      <c r="D30" s="17">
        <v>0.4826388888888889</v>
      </c>
      <c r="E30" s="18">
        <v>0.5104166666666666</v>
      </c>
      <c r="F30" s="19" t="s">
        <v>45</v>
      </c>
      <c r="G30" s="47"/>
      <c r="H30" s="12">
        <v>5</v>
      </c>
    </row>
    <row r="31" spans="1:8" ht="12.75">
      <c r="A31" s="86">
        <v>28</v>
      </c>
      <c r="B31" s="88">
        <v>0.4305555555555556</v>
      </c>
      <c r="C31" s="13">
        <v>0.4444444444444445</v>
      </c>
      <c r="D31" s="17">
        <v>0.4930555555555556</v>
      </c>
      <c r="E31" s="18">
        <v>0.5208333333333334</v>
      </c>
      <c r="F31" s="19" t="s">
        <v>57</v>
      </c>
      <c r="G31" s="47"/>
      <c r="H31" s="12">
        <v>39</v>
      </c>
    </row>
    <row r="32" spans="1:8" ht="12.75">
      <c r="A32" s="86">
        <v>29</v>
      </c>
      <c r="B32" s="88">
        <v>0.44097222222222227</v>
      </c>
      <c r="C32" s="13">
        <v>0.45486111111111116</v>
      </c>
      <c r="D32" s="17">
        <v>0.4965277777777778</v>
      </c>
      <c r="E32" s="18">
        <v>0.5243055555555556</v>
      </c>
      <c r="F32" s="19" t="s">
        <v>54</v>
      </c>
      <c r="G32" s="46" t="s">
        <v>80</v>
      </c>
      <c r="H32" s="12">
        <v>10</v>
      </c>
    </row>
    <row r="33" spans="1:8" ht="12.75">
      <c r="A33" s="86">
        <v>30</v>
      </c>
      <c r="B33" s="88">
        <v>0.4583333333333333</v>
      </c>
      <c r="C33" s="13">
        <v>0.4722222222222222</v>
      </c>
      <c r="D33" s="17">
        <v>0.5104166666666666</v>
      </c>
      <c r="E33" s="18">
        <v>0.5381944444444444</v>
      </c>
      <c r="F33" s="19" t="s">
        <v>33</v>
      </c>
      <c r="G33" s="48"/>
      <c r="H33" s="12">
        <v>2</v>
      </c>
    </row>
    <row r="34" spans="1:8" ht="12.75">
      <c r="A34" s="86">
        <v>31</v>
      </c>
      <c r="B34" s="88">
        <v>0.46527777777777773</v>
      </c>
      <c r="C34" s="13">
        <v>0.47916666666666663</v>
      </c>
      <c r="D34" s="17">
        <v>0.517361111111111</v>
      </c>
      <c r="E34" s="18">
        <v>0.5451388888888888</v>
      </c>
      <c r="F34" s="19" t="s">
        <v>30</v>
      </c>
      <c r="G34" s="47"/>
      <c r="H34" s="12">
        <v>15</v>
      </c>
    </row>
    <row r="35" spans="1:8" ht="12.75">
      <c r="A35" s="86">
        <v>32</v>
      </c>
      <c r="B35" s="88">
        <v>0.46527777777777773</v>
      </c>
      <c r="C35" s="13">
        <v>0.47916666666666663</v>
      </c>
      <c r="D35" s="17">
        <v>0.517361111111111</v>
      </c>
      <c r="E35" s="18">
        <v>0.5451388888888888</v>
      </c>
      <c r="F35" s="19" t="s">
        <v>63</v>
      </c>
      <c r="G35" s="47"/>
      <c r="H35" s="12">
        <v>19</v>
      </c>
    </row>
    <row r="36" spans="1:8" ht="12.75">
      <c r="A36" s="86">
        <v>33</v>
      </c>
      <c r="B36" s="88">
        <v>0.46527777777777773</v>
      </c>
      <c r="C36" s="13">
        <v>0.47916666666666663</v>
      </c>
      <c r="D36" s="17">
        <v>0.517361111111111</v>
      </c>
      <c r="E36" s="18">
        <v>0.5451388888888888</v>
      </c>
      <c r="F36" s="19" t="s">
        <v>15</v>
      </c>
      <c r="G36" s="46" t="s">
        <v>80</v>
      </c>
      <c r="H36" s="12">
        <v>2</v>
      </c>
    </row>
    <row r="37" spans="1:8" ht="12.75">
      <c r="A37" s="86">
        <v>34</v>
      </c>
      <c r="B37" s="88">
        <v>0.47222222222222215</v>
      </c>
      <c r="C37" s="13">
        <v>0.48611111111111105</v>
      </c>
      <c r="D37" s="17">
        <v>0.5243055555555555</v>
      </c>
      <c r="E37" s="18">
        <v>0.5520833333333333</v>
      </c>
      <c r="F37" s="19" t="s">
        <v>53</v>
      </c>
      <c r="G37" s="46" t="s">
        <v>80</v>
      </c>
      <c r="H37" s="12">
        <v>8</v>
      </c>
    </row>
    <row r="38" spans="1:8" ht="12.75">
      <c r="A38" s="86">
        <v>35</v>
      </c>
      <c r="B38" s="88">
        <v>0.47222222222222215</v>
      </c>
      <c r="C38" s="13">
        <v>0.48611111111111105</v>
      </c>
      <c r="D38" s="17">
        <v>0.5243055555555555</v>
      </c>
      <c r="E38" s="18">
        <v>0.5520833333333333</v>
      </c>
      <c r="F38" s="19" t="s">
        <v>9</v>
      </c>
      <c r="G38" s="46" t="s">
        <v>80</v>
      </c>
      <c r="H38" s="12">
        <v>3</v>
      </c>
    </row>
    <row r="39" spans="1:8" ht="12.75">
      <c r="A39" s="86">
        <v>36</v>
      </c>
      <c r="B39" s="88">
        <v>0.47222222222222215</v>
      </c>
      <c r="C39" s="13">
        <v>0.48611111111111105</v>
      </c>
      <c r="D39" s="17">
        <v>0.5243055555555555</v>
      </c>
      <c r="E39" s="18">
        <v>0.5520833333333333</v>
      </c>
      <c r="F39" s="19" t="s">
        <v>48</v>
      </c>
      <c r="G39" s="46"/>
      <c r="H39" s="12">
        <v>2</v>
      </c>
    </row>
    <row r="40" spans="1:8" ht="12.75">
      <c r="A40" s="86">
        <v>37</v>
      </c>
      <c r="B40" s="88">
        <v>0.47222222222222215</v>
      </c>
      <c r="C40" s="13">
        <v>0.48611111111111105</v>
      </c>
      <c r="D40" s="17">
        <v>0.5243055555555555</v>
      </c>
      <c r="E40" s="18">
        <v>0.5520833333333333</v>
      </c>
      <c r="F40" s="19" t="s">
        <v>60</v>
      </c>
      <c r="G40" s="46"/>
      <c r="H40" s="12">
        <v>5</v>
      </c>
    </row>
    <row r="41" spans="1:8" ht="12.75">
      <c r="A41" s="86">
        <v>38</v>
      </c>
      <c r="B41" s="88">
        <v>0.47222222222222215</v>
      </c>
      <c r="C41" s="13">
        <v>0.48611111111111105</v>
      </c>
      <c r="D41" s="17">
        <v>0.5243055555555555</v>
      </c>
      <c r="E41" s="18">
        <v>0.5520833333333333</v>
      </c>
      <c r="F41" s="19" t="s">
        <v>176</v>
      </c>
      <c r="G41" s="46"/>
      <c r="H41" s="12">
        <v>1</v>
      </c>
    </row>
    <row r="42" spans="1:8" ht="12.75">
      <c r="A42" s="86">
        <v>39</v>
      </c>
      <c r="B42" s="88">
        <v>0.47222222222222215</v>
      </c>
      <c r="C42" s="13">
        <v>0.48611111111111105</v>
      </c>
      <c r="D42" s="17">
        <v>0.5243055555555555</v>
      </c>
      <c r="E42" s="18">
        <v>0.5520833333333333</v>
      </c>
      <c r="F42" s="19" t="s">
        <v>61</v>
      </c>
      <c r="G42" s="46"/>
      <c r="H42" s="12">
        <v>6</v>
      </c>
    </row>
    <row r="43" spans="1:8" ht="12.75">
      <c r="A43" s="86">
        <v>40</v>
      </c>
      <c r="B43" s="88">
        <v>0.47222222222222215</v>
      </c>
      <c r="C43" s="13">
        <v>0.48611111111111105</v>
      </c>
      <c r="D43" s="17">
        <v>0.5243055555555555</v>
      </c>
      <c r="E43" s="18">
        <v>0.5520833333333333</v>
      </c>
      <c r="F43" s="19" t="s">
        <v>62</v>
      </c>
      <c r="G43" s="46"/>
      <c r="H43" s="12">
        <v>8</v>
      </c>
    </row>
    <row r="44" spans="1:8" ht="12.75">
      <c r="A44" s="29"/>
      <c r="B44" s="29"/>
      <c r="C44" s="29"/>
      <c r="D44" s="122" t="s">
        <v>16</v>
      </c>
      <c r="E44" s="29"/>
      <c r="F44" s="29"/>
      <c r="G44" s="29"/>
      <c r="H44" s="29"/>
    </row>
    <row r="45" spans="1:8" ht="12.75">
      <c r="A45" s="86">
        <v>41</v>
      </c>
      <c r="B45" s="88">
        <v>0.5034722222222221</v>
      </c>
      <c r="C45" s="13">
        <v>0.5173611111111109</v>
      </c>
      <c r="D45" s="17">
        <v>0.5555555555555555</v>
      </c>
      <c r="E45" s="18">
        <v>0.5833333333333333</v>
      </c>
      <c r="F45" s="19" t="s">
        <v>28</v>
      </c>
      <c r="G45" s="46"/>
      <c r="H45" s="12">
        <v>4</v>
      </c>
    </row>
    <row r="46" spans="1:8" ht="12.75">
      <c r="A46" s="86">
        <v>42</v>
      </c>
      <c r="B46" s="88">
        <v>0.5034722222222221</v>
      </c>
      <c r="C46" s="13">
        <v>0.5173611111111109</v>
      </c>
      <c r="D46" s="17">
        <v>0.5555555555555555</v>
      </c>
      <c r="E46" s="18">
        <v>0.5833333333333333</v>
      </c>
      <c r="F46" s="19" t="s">
        <v>117</v>
      </c>
      <c r="G46" s="46"/>
      <c r="H46" s="12">
        <v>9</v>
      </c>
    </row>
    <row r="47" spans="1:8" ht="12.75">
      <c r="A47" s="86">
        <v>43</v>
      </c>
      <c r="B47" s="88">
        <v>0.5034722222222221</v>
      </c>
      <c r="C47" s="13">
        <v>0.5173611111111109</v>
      </c>
      <c r="D47" s="17">
        <v>0.5555555555555555</v>
      </c>
      <c r="E47" s="18">
        <v>0.5833333333333333</v>
      </c>
      <c r="F47" s="19" t="s">
        <v>82</v>
      </c>
      <c r="G47" s="46"/>
      <c r="H47" s="12">
        <v>7</v>
      </c>
    </row>
    <row r="48" spans="1:8" ht="12.75">
      <c r="A48" s="86">
        <v>44</v>
      </c>
      <c r="B48" s="88">
        <v>0.5138888888888887</v>
      </c>
      <c r="C48" s="13">
        <v>0.5277777777777776</v>
      </c>
      <c r="D48" s="17">
        <v>0.5763888888888887</v>
      </c>
      <c r="E48" s="18">
        <v>0.6041666666666665</v>
      </c>
      <c r="F48" s="19" t="s">
        <v>29</v>
      </c>
      <c r="G48" s="46"/>
      <c r="H48" s="12">
        <v>50</v>
      </c>
    </row>
    <row r="49" spans="1:8" ht="12.75">
      <c r="A49" s="86">
        <v>45</v>
      </c>
      <c r="B49" s="88">
        <v>0.534722222222222</v>
      </c>
      <c r="C49" s="13">
        <v>0.5486111111111108</v>
      </c>
      <c r="D49" s="17">
        <v>0.597222222222222</v>
      </c>
      <c r="E49" s="18">
        <v>0.6249999999999998</v>
      </c>
      <c r="F49" s="19" t="s">
        <v>32</v>
      </c>
      <c r="G49" s="46"/>
      <c r="H49" s="12">
        <v>5</v>
      </c>
    </row>
    <row r="50" spans="1:8" ht="12.75">
      <c r="A50" s="86">
        <v>46</v>
      </c>
      <c r="B50" s="88">
        <v>0.5451388888888886</v>
      </c>
      <c r="C50" s="13">
        <v>0.5590277777777775</v>
      </c>
      <c r="D50" s="17">
        <v>0.597222222222222</v>
      </c>
      <c r="E50" s="18">
        <v>0.6249999999999998</v>
      </c>
      <c r="F50" s="19" t="s">
        <v>49</v>
      </c>
      <c r="G50" s="46"/>
      <c r="H50" s="12">
        <v>38</v>
      </c>
    </row>
    <row r="51" spans="1:8" ht="12.75">
      <c r="A51" s="86">
        <v>47</v>
      </c>
      <c r="B51" s="88">
        <v>0.5555555555555552</v>
      </c>
      <c r="C51" s="13">
        <v>0.5694444444444441</v>
      </c>
      <c r="D51" s="17">
        <v>0.6215277777777775</v>
      </c>
      <c r="E51" s="18">
        <v>0.6493055555555552</v>
      </c>
      <c r="F51" s="19" t="s">
        <v>58</v>
      </c>
      <c r="G51" s="46"/>
      <c r="H51" s="12">
        <v>28</v>
      </c>
    </row>
    <row r="52" spans="1:8" ht="12.75">
      <c r="A52" s="86">
        <v>48</v>
      </c>
      <c r="B52" s="88">
        <v>0.5694444444444441</v>
      </c>
      <c r="C52" s="13">
        <v>0.5833333333333329</v>
      </c>
      <c r="D52" s="17">
        <v>0.6319444444444441</v>
      </c>
      <c r="E52" s="18">
        <v>0.6597222222222219</v>
      </c>
      <c r="F52" s="19" t="s">
        <v>51</v>
      </c>
      <c r="G52" s="46"/>
      <c r="H52" s="12">
        <v>28</v>
      </c>
    </row>
    <row r="53" spans="1:8" ht="12.75">
      <c r="A53" s="120" t="s">
        <v>187</v>
      </c>
      <c r="B53" s="88">
        <v>0.5833333333333329</v>
      </c>
      <c r="C53" s="13">
        <v>0.5972222222222218</v>
      </c>
      <c r="D53" s="17">
        <v>0.6354166666666663</v>
      </c>
      <c r="E53" s="18">
        <v>0.6631944444444441</v>
      </c>
      <c r="F53" s="19" t="s">
        <v>64</v>
      </c>
      <c r="G53" s="46"/>
      <c r="H53" s="12">
        <v>0</v>
      </c>
    </row>
    <row r="54" spans="1:8" ht="12.75">
      <c r="A54" s="86">
        <v>49</v>
      </c>
      <c r="B54" s="88">
        <v>0.5833333333333329</v>
      </c>
      <c r="C54" s="13">
        <v>0.5972222222222218</v>
      </c>
      <c r="D54" s="17">
        <v>0.6354166666666663</v>
      </c>
      <c r="E54" s="18">
        <v>0.6631944444444441</v>
      </c>
      <c r="F54" s="19" t="s">
        <v>10</v>
      </c>
      <c r="G54" s="46" t="s">
        <v>80</v>
      </c>
      <c r="H54" s="12">
        <v>1</v>
      </c>
    </row>
    <row r="55" spans="1:8" ht="12.75">
      <c r="A55" s="120" t="s">
        <v>187</v>
      </c>
      <c r="B55" s="88">
        <v>0.5833333333333329</v>
      </c>
      <c r="C55" s="13">
        <v>0.5972222222222218</v>
      </c>
      <c r="D55" s="17">
        <v>0.6354166666666663</v>
      </c>
      <c r="E55" s="18">
        <v>0.6631944444444441</v>
      </c>
      <c r="F55" s="19" t="s">
        <v>34</v>
      </c>
      <c r="G55" s="47"/>
      <c r="H55" s="12">
        <v>0</v>
      </c>
    </row>
    <row r="56" spans="1:8" ht="12.75">
      <c r="A56" s="120" t="s">
        <v>187</v>
      </c>
      <c r="B56" s="88">
        <v>0.5833333333333329</v>
      </c>
      <c r="C56" s="13">
        <v>0.5972222222222218</v>
      </c>
      <c r="D56" s="17">
        <v>0.6354166666666663</v>
      </c>
      <c r="E56" s="18">
        <v>0.6631944444444441</v>
      </c>
      <c r="F56" s="19" t="s">
        <v>73</v>
      </c>
      <c r="G56" s="47"/>
      <c r="H56" s="12">
        <v>0</v>
      </c>
    </row>
    <row r="57" spans="1:8" ht="12.75">
      <c r="A57" s="86">
        <v>50</v>
      </c>
      <c r="B57" s="88">
        <v>0.5833333333333329</v>
      </c>
      <c r="C57" s="13">
        <v>0.5972222222222218</v>
      </c>
      <c r="D57" s="17">
        <v>0.6354166666666663</v>
      </c>
      <c r="E57" s="18">
        <v>0.6631944444444441</v>
      </c>
      <c r="F57" s="19" t="s">
        <v>74</v>
      </c>
      <c r="G57" s="47"/>
      <c r="H57" s="12">
        <v>4</v>
      </c>
    </row>
    <row r="58" spans="1:8" ht="12.75">
      <c r="A58" s="86">
        <v>51</v>
      </c>
      <c r="B58" s="88">
        <v>0.5833333333333329</v>
      </c>
      <c r="C58" s="13">
        <v>0.5972222222222218</v>
      </c>
      <c r="D58" s="17">
        <v>0.6354166666666663</v>
      </c>
      <c r="E58" s="18">
        <v>0.6631944444444441</v>
      </c>
      <c r="F58" s="19" t="s">
        <v>50</v>
      </c>
      <c r="G58" s="47"/>
      <c r="H58" s="12">
        <v>4</v>
      </c>
    </row>
    <row r="59" spans="1:8" ht="12.75">
      <c r="A59" s="86">
        <v>52</v>
      </c>
      <c r="B59" s="88">
        <v>0.5833333333333329</v>
      </c>
      <c r="C59" s="13">
        <v>0.5972222222222218</v>
      </c>
      <c r="D59" s="17">
        <v>0.6354166666666663</v>
      </c>
      <c r="E59" s="18">
        <v>0.6631944444444441</v>
      </c>
      <c r="F59" s="19" t="s">
        <v>177</v>
      </c>
      <c r="G59" s="47"/>
      <c r="H59" s="12">
        <v>1</v>
      </c>
    </row>
    <row r="60" spans="1:8" ht="12.75">
      <c r="A60" s="86">
        <v>53</v>
      </c>
      <c r="B60" s="88">
        <v>0.5833333333333329</v>
      </c>
      <c r="C60" s="13">
        <v>0.5972222222222218</v>
      </c>
      <c r="D60" s="17">
        <v>0.6354166666666663</v>
      </c>
      <c r="E60" s="18">
        <v>0.6631944444444441</v>
      </c>
      <c r="F60" s="19" t="s">
        <v>35</v>
      </c>
      <c r="G60" s="47"/>
      <c r="H60" s="12">
        <v>3</v>
      </c>
    </row>
    <row r="61" spans="1:8" ht="12.75">
      <c r="A61" s="86">
        <v>54</v>
      </c>
      <c r="B61" s="88">
        <v>0.5833333333333329</v>
      </c>
      <c r="C61" s="13">
        <v>0.5972222222222218</v>
      </c>
      <c r="D61" s="17">
        <v>0.6354166666666663</v>
      </c>
      <c r="E61" s="18">
        <v>0.6631944444444441</v>
      </c>
      <c r="F61" s="19" t="s">
        <v>36</v>
      </c>
      <c r="G61" s="46" t="s">
        <v>80</v>
      </c>
      <c r="H61" s="12">
        <v>9</v>
      </c>
    </row>
    <row r="62" spans="1:8" ht="12.75">
      <c r="A62" s="86">
        <v>55</v>
      </c>
      <c r="B62" s="88">
        <v>0.5833333333333329</v>
      </c>
      <c r="C62" s="13">
        <v>0.5972222222222218</v>
      </c>
      <c r="D62" s="17">
        <v>0.6354166666666663</v>
      </c>
      <c r="E62" s="18">
        <v>0.6631944444444441</v>
      </c>
      <c r="F62" s="19" t="s">
        <v>37</v>
      </c>
      <c r="G62" s="47"/>
      <c r="H62" s="12">
        <v>12</v>
      </c>
    </row>
    <row r="63" spans="1:8" ht="12.75">
      <c r="A63" s="86">
        <v>56</v>
      </c>
      <c r="B63" s="88">
        <v>0.5972222222222218</v>
      </c>
      <c r="C63" s="13">
        <v>0.6111111111111106</v>
      </c>
      <c r="D63" s="17">
        <v>0.6493055555555551</v>
      </c>
      <c r="E63" s="18">
        <v>0.6770833333333329</v>
      </c>
      <c r="F63" s="19" t="s">
        <v>39</v>
      </c>
      <c r="G63" s="47"/>
      <c r="H63" s="12">
        <v>12</v>
      </c>
    </row>
    <row r="64" spans="1:8" ht="12.75">
      <c r="A64" s="86">
        <v>57</v>
      </c>
      <c r="B64" s="88">
        <v>0.5972222222222218</v>
      </c>
      <c r="C64" s="13">
        <v>0.6111111111111106</v>
      </c>
      <c r="D64" s="17">
        <v>0.6493055555555551</v>
      </c>
      <c r="E64" s="18">
        <v>0.6770833333333329</v>
      </c>
      <c r="F64" s="19" t="s">
        <v>52</v>
      </c>
      <c r="G64" s="57"/>
      <c r="H64" s="12">
        <v>4</v>
      </c>
    </row>
  </sheetData>
  <sheetProtection/>
  <conditionalFormatting sqref="A51:A61 A13:A19">
    <cfRule type="expression" priority="73" dxfId="0" stopIfTrue="1">
      <formula>$A13:$A51&lt;&gt;#REF!</formula>
    </cfRule>
  </conditionalFormatting>
  <conditionalFormatting sqref="A48">
    <cfRule type="expression" priority="75" dxfId="0" stopIfTrue="1">
      <formula>$A48:$A88&lt;&gt;#REF!</formula>
    </cfRule>
  </conditionalFormatting>
  <conditionalFormatting sqref="A2:A6 A46:A47">
    <cfRule type="expression" priority="76" dxfId="0" stopIfTrue="1">
      <formula>$A2:$A41&lt;&gt;#REF!</formula>
    </cfRule>
  </conditionalFormatting>
  <conditionalFormatting sqref="A21:A41 A9:A10 A43:A45">
    <cfRule type="expression" priority="78" dxfId="0" stopIfTrue="1">
      <formula>$A9:$A46&lt;&gt;#REF!</formula>
    </cfRule>
  </conditionalFormatting>
  <conditionalFormatting sqref="A11:A12">
    <cfRule type="expression" priority="81" dxfId="0" stopIfTrue="1">
      <formula>$A11:$A47&lt;&gt;#REF!</formula>
    </cfRule>
  </conditionalFormatting>
  <conditionalFormatting sqref="A49:A50">
    <cfRule type="expression" priority="82" dxfId="0" stopIfTrue="1">
      <formula>$A46:$A83&lt;&gt;#REF!</formula>
    </cfRule>
  </conditionalFormatting>
  <conditionalFormatting sqref="A7:A8">
    <cfRule type="expression" priority="83" dxfId="0" stopIfTrue="1">
      <formula>$A7:$A49&lt;&gt;#REF!</formula>
    </cfRule>
  </conditionalFormatting>
  <conditionalFormatting sqref="A20">
    <cfRule type="expression" priority="84" dxfId="0" stopIfTrue="1">
      <formula>$A20:$A87&lt;&gt;#REF!</formula>
    </cfRule>
  </conditionalFormatting>
  <conditionalFormatting sqref="A13:A19 A51:A61">
    <cfRule type="expression" priority="85" dxfId="0" stopIfTrue="1">
      <formula>$A13:$A51&lt;&gt;#REF!</formula>
    </cfRule>
  </conditionalFormatting>
  <conditionalFormatting sqref="A48">
    <cfRule type="expression" priority="87" dxfId="0" stopIfTrue="1">
      <formula>$A48:$A88&lt;&gt;#REF!</formula>
    </cfRule>
  </conditionalFormatting>
  <conditionalFormatting sqref="A46:A47 A2:A6">
    <cfRule type="expression" priority="88" dxfId="0" stopIfTrue="1">
      <formula>$A2:$A41&lt;&gt;#REF!</formula>
    </cfRule>
  </conditionalFormatting>
  <conditionalFormatting sqref="A43:A45 A21:A41 A9:A10">
    <cfRule type="expression" priority="90" dxfId="0" stopIfTrue="1">
      <formula>$A9:$A46&lt;&gt;#REF!</formula>
    </cfRule>
  </conditionalFormatting>
  <conditionalFormatting sqref="A11:A12">
    <cfRule type="expression" priority="93" dxfId="0" stopIfTrue="1">
      <formula>$A11:$A47&lt;&gt;#REF!</formula>
    </cfRule>
  </conditionalFormatting>
  <conditionalFormatting sqref="A49:A50">
    <cfRule type="expression" priority="94" dxfId="0" stopIfTrue="1">
      <formula>$A46:$A83&lt;&gt;#REF!</formula>
    </cfRule>
  </conditionalFormatting>
  <conditionalFormatting sqref="A7:A8">
    <cfRule type="expression" priority="95" dxfId="0" stopIfTrue="1">
      <formula>$A7:$A49&lt;&gt;#REF!</formula>
    </cfRule>
  </conditionalFormatting>
  <conditionalFormatting sqref="A20">
    <cfRule type="expression" priority="96" dxfId="0" stopIfTrue="1">
      <formula>$A20:$A87&lt;&gt;#REF!</formula>
    </cfRule>
  </conditionalFormatting>
  <conditionalFormatting sqref="A45:A64">
    <cfRule type="expression" priority="14" dxfId="0" stopIfTrue="1">
      <formula>$B45:$B89&lt;&gt;$A45:$A89</formula>
    </cfRule>
  </conditionalFormatting>
  <conditionalFormatting sqref="A42:A43 A45:A64">
    <cfRule type="expression" priority="32" dxfId="0" stopIfTrue="1">
      <formula>$B42:$B80&lt;&gt;$A42:$A80</formula>
    </cfRule>
  </conditionalFormatting>
  <conditionalFormatting sqref="A9:A10 A13:A18 A22:A43 A45:A64">
    <cfRule type="expression" priority="31" dxfId="0" stopIfTrue="1">
      <formula>$B9:$B49&lt;&gt;$A9:$A49</formula>
    </cfRule>
  </conditionalFormatting>
  <conditionalFormatting sqref="A11:A12 A22:A43 A45:A64">
    <cfRule type="expression" priority="30" dxfId="0" stopIfTrue="1">
      <formula>$B11:$B50&lt;&gt;$A11:$A50</formula>
    </cfRule>
  </conditionalFormatting>
  <conditionalFormatting sqref="A60:A64 A49:A51">
    <cfRule type="expression" priority="29" dxfId="0" stopIfTrue="1">
      <formula>$B49:$B86&lt;&gt;$A49:$A86</formula>
    </cfRule>
  </conditionalFormatting>
  <conditionalFormatting sqref="A48">
    <cfRule type="expression" priority="26" dxfId="0" stopIfTrue="1">
      <formula>$B48:$B91&lt;&gt;$A48:$A91</formula>
    </cfRule>
  </conditionalFormatting>
  <conditionalFormatting sqref="A2:A43 A45:A64">
    <cfRule type="expression" priority="25" dxfId="0" stopIfTrue="1">
      <formula>$B2:$B43&lt;&gt;$A2:$A43</formula>
    </cfRule>
  </conditionalFormatting>
  <conditionalFormatting sqref="A52">
    <cfRule type="expression" priority="24" dxfId="0" stopIfTrue="1">
      <formula>$B50:$B87&lt;&gt;$A50:$A87</formula>
    </cfRule>
  </conditionalFormatting>
  <conditionalFormatting sqref="A48">
    <cfRule type="expression" priority="23" dxfId="0" stopIfTrue="1">
      <formula>$B49:$B86&lt;&gt;$A49:$A86</formula>
    </cfRule>
  </conditionalFormatting>
  <conditionalFormatting sqref="A21">
    <cfRule type="expression" priority="22" dxfId="0" stopIfTrue="1">
      <formula>$B21:$B61&lt;&gt;$A21:$A61</formula>
    </cfRule>
  </conditionalFormatting>
  <conditionalFormatting sqref="A21">
    <cfRule type="expression" priority="21" dxfId="0" stopIfTrue="1">
      <formula>$B21:$B60&lt;&gt;$A21:$A60</formula>
    </cfRule>
  </conditionalFormatting>
  <conditionalFormatting sqref="A2:A43">
    <cfRule type="expression" priority="20" dxfId="0" stopIfTrue="1">
      <formula>$B2:$B46&lt;&gt;$A2:$A46</formula>
    </cfRule>
  </conditionalFormatting>
  <conditionalFormatting sqref="A48">
    <cfRule type="expression" priority="17" dxfId="0" stopIfTrue="1">
      <formula>$B48:$B90&lt;&gt;$A48:$A90</formula>
    </cfRule>
  </conditionalFormatting>
  <conditionalFormatting sqref="A20:A21">
    <cfRule type="expression" priority="16" dxfId="0" stopIfTrue="1">
      <formula>$B20:$B88&lt;&gt;$A20:$A88</formula>
    </cfRule>
  </conditionalFormatting>
  <conditionalFormatting sqref="A20:A21">
    <cfRule type="expression" priority="15" dxfId="0" stopIfTrue="1">
      <formula>$B20:$B90&lt;&gt;$A20:$A90</formula>
    </cfRule>
  </conditionalFormatting>
  <conditionalFormatting sqref="A24">
    <cfRule type="expression" priority="13" dxfId="0" stopIfTrue="1">
      <formula>$A24:$A66&lt;&gt;#REF!</formula>
    </cfRule>
  </conditionalFormatting>
  <conditionalFormatting sqref="A24">
    <cfRule type="expression" priority="12" dxfId="0" stopIfTrue="1">
      <formula>$A24:$A66&lt;&gt;#REF!</formula>
    </cfRule>
  </conditionalFormatting>
  <conditionalFormatting sqref="A53">
    <cfRule type="expression" priority="11" dxfId="0" stopIfTrue="1">
      <formula>$A53:$A95&lt;&gt;#REF!</formula>
    </cfRule>
  </conditionalFormatting>
  <conditionalFormatting sqref="A53">
    <cfRule type="expression" priority="10" dxfId="0" stopIfTrue="1">
      <formula>$A53:$A95&lt;&gt;#REF!</formula>
    </cfRule>
  </conditionalFormatting>
  <conditionalFormatting sqref="A53">
    <cfRule type="expression" priority="9" dxfId="0" stopIfTrue="1">
      <formula>$B53:$B97&lt;&gt;$A53:$A97</formula>
    </cfRule>
  </conditionalFormatting>
  <conditionalFormatting sqref="A55">
    <cfRule type="expression" priority="8" dxfId="0" stopIfTrue="1">
      <formula>$A55:$A97&lt;&gt;#REF!</formula>
    </cfRule>
  </conditionalFormatting>
  <conditionalFormatting sqref="A55">
    <cfRule type="expression" priority="7" dxfId="0" stopIfTrue="1">
      <formula>$A55:$A97&lt;&gt;#REF!</formula>
    </cfRule>
  </conditionalFormatting>
  <conditionalFormatting sqref="A55">
    <cfRule type="expression" priority="6" dxfId="0" stopIfTrue="1">
      <formula>$B55:$B99&lt;&gt;$A55:$A99</formula>
    </cfRule>
  </conditionalFormatting>
  <conditionalFormatting sqref="A56">
    <cfRule type="expression" priority="5" dxfId="0" stopIfTrue="1">
      <formula>$A56:$A98&lt;&gt;#REF!</formula>
    </cfRule>
  </conditionalFormatting>
  <conditionalFormatting sqref="A56">
    <cfRule type="expression" priority="4" dxfId="0" stopIfTrue="1">
      <formula>$A56:$A98&lt;&gt;#REF!</formula>
    </cfRule>
  </conditionalFormatting>
  <conditionalFormatting sqref="A56">
    <cfRule type="expression" priority="3" dxfId="0" stopIfTrue="1">
      <formula>$B56:$B100&lt;&gt;$A56:$A100</formula>
    </cfRule>
  </conditionalFormatting>
  <conditionalFormatting sqref="B44:H44">
    <cfRule type="expression" priority="2" dxfId="0" stopIfTrue="1">
      <formula>$A44:$A81&lt;&gt;#REF!</formula>
    </cfRule>
  </conditionalFormatting>
  <conditionalFormatting sqref="B44:H44">
    <cfRule type="expression" priority="1" dxfId="0" stopIfTrue="1">
      <formula>$A44:$A81&lt;&gt;#REF!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22" sqref="A22"/>
    </sheetView>
  </sheetViews>
  <sheetFormatPr defaultColWidth="9.140625" defaultRowHeight="12.75"/>
  <cols>
    <col min="2" max="2" width="9.140625" style="118" customWidth="1"/>
    <col min="3" max="3" width="19.57421875" style="0" bestFit="1" customWidth="1"/>
  </cols>
  <sheetData>
    <row r="1" spans="1:6" ht="12.75">
      <c r="A1" t="s">
        <v>170</v>
      </c>
      <c r="B1" s="117" t="s">
        <v>180</v>
      </c>
      <c r="C1" s="116" t="s">
        <v>11</v>
      </c>
      <c r="D1" s="116" t="s">
        <v>171</v>
      </c>
      <c r="E1" s="116" t="s">
        <v>181</v>
      </c>
      <c r="F1" s="116" t="s">
        <v>185</v>
      </c>
    </row>
    <row r="2" spans="1:6" ht="12.75">
      <c r="A2">
        <v>1</v>
      </c>
      <c r="B2" s="119">
        <v>0.3541666666666667</v>
      </c>
      <c r="C2" t="s">
        <v>18</v>
      </c>
      <c r="D2" s="116" t="s">
        <v>172</v>
      </c>
      <c r="E2" s="116" t="s">
        <v>182</v>
      </c>
      <c r="F2">
        <v>1</v>
      </c>
    </row>
    <row r="3" spans="1:6" ht="12.75">
      <c r="A3">
        <v>2</v>
      </c>
      <c r="B3" s="119">
        <v>0.3541666666666667</v>
      </c>
      <c r="C3" t="s">
        <v>19</v>
      </c>
      <c r="D3" s="116" t="s">
        <v>172</v>
      </c>
      <c r="E3" s="116" t="s">
        <v>182</v>
      </c>
      <c r="F3">
        <v>1</v>
      </c>
    </row>
    <row r="4" spans="1:6" ht="12.75">
      <c r="A4">
        <v>3</v>
      </c>
      <c r="B4" s="119">
        <v>0.3541666666666667</v>
      </c>
      <c r="C4" t="s">
        <v>20</v>
      </c>
      <c r="D4" s="116" t="s">
        <v>172</v>
      </c>
      <c r="E4" s="116" t="s">
        <v>182</v>
      </c>
      <c r="F4">
        <v>1</v>
      </c>
    </row>
    <row r="5" spans="1:6" ht="12.75">
      <c r="A5">
        <v>4</v>
      </c>
      <c r="B5" s="119">
        <v>0.3541666666666667</v>
      </c>
      <c r="C5" t="s">
        <v>21</v>
      </c>
      <c r="D5" s="116" t="s">
        <v>172</v>
      </c>
      <c r="E5" s="116" t="s">
        <v>182</v>
      </c>
      <c r="F5">
        <v>1</v>
      </c>
    </row>
    <row r="6" spans="1:6" ht="12.75">
      <c r="A6">
        <v>5</v>
      </c>
      <c r="B6" s="119">
        <v>0.3541666666666667</v>
      </c>
      <c r="C6" t="s">
        <v>40</v>
      </c>
      <c r="D6" s="116" t="s">
        <v>172</v>
      </c>
      <c r="E6" s="116" t="s">
        <v>182</v>
      </c>
      <c r="F6">
        <v>1</v>
      </c>
    </row>
    <row r="7" spans="1:6" ht="12.75">
      <c r="A7">
        <v>6</v>
      </c>
      <c r="B7" s="119">
        <v>0.3541666666666667</v>
      </c>
      <c r="C7" t="s">
        <v>41</v>
      </c>
      <c r="D7" s="116" t="s">
        <v>172</v>
      </c>
      <c r="E7" s="116" t="s">
        <v>182</v>
      </c>
      <c r="F7">
        <v>1</v>
      </c>
    </row>
    <row r="8" spans="1:6" ht="12.75">
      <c r="A8">
        <v>0</v>
      </c>
      <c r="B8" s="119">
        <v>0.3541666666666667</v>
      </c>
      <c r="C8" t="s">
        <v>42</v>
      </c>
      <c r="D8" s="116" t="s">
        <v>172</v>
      </c>
      <c r="E8" s="116" t="s">
        <v>182</v>
      </c>
      <c r="F8">
        <v>0</v>
      </c>
    </row>
    <row r="9" spans="1:6" ht="12.75">
      <c r="A9">
        <v>7</v>
      </c>
      <c r="B9" s="119">
        <v>0.3541666666666667</v>
      </c>
      <c r="C9" t="s">
        <v>43</v>
      </c>
      <c r="D9" s="116" t="s">
        <v>172</v>
      </c>
      <c r="E9" s="116" t="s">
        <v>182</v>
      </c>
      <c r="F9">
        <v>1</v>
      </c>
    </row>
    <row r="10" spans="1:6" ht="12.75">
      <c r="A10">
        <v>8</v>
      </c>
      <c r="B10" s="119">
        <v>0.3541666666666667</v>
      </c>
      <c r="C10" t="s">
        <v>88</v>
      </c>
      <c r="D10" s="116" t="s">
        <v>172</v>
      </c>
      <c r="E10" s="116" t="s">
        <v>182</v>
      </c>
      <c r="F10">
        <v>1</v>
      </c>
    </row>
    <row r="11" spans="1:6" ht="12.75">
      <c r="A11">
        <v>9</v>
      </c>
      <c r="B11" s="119">
        <v>0.3541666666666667</v>
      </c>
      <c r="C11" t="s">
        <v>89</v>
      </c>
      <c r="D11" s="116" t="s">
        <v>172</v>
      </c>
      <c r="E11" s="116" t="s">
        <v>182</v>
      </c>
      <c r="F11">
        <v>1</v>
      </c>
    </row>
    <row r="12" spans="1:6" ht="12.75">
      <c r="A12">
        <v>10</v>
      </c>
      <c r="B12" s="119">
        <v>0.375</v>
      </c>
      <c r="C12" t="s">
        <v>44</v>
      </c>
      <c r="D12" s="116" t="s">
        <v>172</v>
      </c>
      <c r="E12" s="116" t="s">
        <v>182</v>
      </c>
      <c r="F12">
        <v>4</v>
      </c>
    </row>
    <row r="13" spans="1:6" ht="12.75">
      <c r="A13">
        <v>11</v>
      </c>
      <c r="B13" s="119">
        <v>0.375</v>
      </c>
      <c r="C13" t="s">
        <v>99</v>
      </c>
      <c r="D13" s="116" t="s">
        <v>172</v>
      </c>
      <c r="E13" s="116" t="s">
        <v>182</v>
      </c>
      <c r="F13">
        <v>4</v>
      </c>
    </row>
    <row r="14" spans="1:6" ht="12.75">
      <c r="A14">
        <v>12</v>
      </c>
      <c r="B14" s="119">
        <v>0.375</v>
      </c>
      <c r="C14" t="s">
        <v>38</v>
      </c>
      <c r="D14" s="116" t="s">
        <v>172</v>
      </c>
      <c r="E14" s="116" t="s">
        <v>182</v>
      </c>
      <c r="F14">
        <v>2</v>
      </c>
    </row>
    <row r="15" spans="1:6" ht="12.75">
      <c r="A15">
        <v>13</v>
      </c>
      <c r="B15" s="119">
        <v>0.3888888888888889</v>
      </c>
      <c r="C15" t="s">
        <v>55</v>
      </c>
      <c r="D15" s="116" t="s">
        <v>172</v>
      </c>
      <c r="E15" s="116" t="s">
        <v>182</v>
      </c>
      <c r="F15">
        <v>9</v>
      </c>
    </row>
    <row r="16" spans="1:6" ht="12.75">
      <c r="A16">
        <v>14</v>
      </c>
      <c r="B16" s="119">
        <v>0.3888888888888889</v>
      </c>
      <c r="C16" t="s">
        <v>56</v>
      </c>
      <c r="D16" s="116" t="s">
        <v>172</v>
      </c>
      <c r="E16" s="116" t="s">
        <v>182</v>
      </c>
      <c r="F16">
        <v>9</v>
      </c>
    </row>
    <row r="17" spans="1:6" ht="12.75">
      <c r="A17">
        <v>15</v>
      </c>
      <c r="B17" s="119">
        <v>0.3888888888888889</v>
      </c>
      <c r="C17" t="s">
        <v>31</v>
      </c>
      <c r="D17" s="116" t="s">
        <v>172</v>
      </c>
      <c r="E17" s="116" t="s">
        <v>182</v>
      </c>
      <c r="F17">
        <v>9</v>
      </c>
    </row>
    <row r="18" spans="1:6" ht="12.75">
      <c r="A18">
        <v>16</v>
      </c>
      <c r="B18" s="119">
        <v>0.3888888888888889</v>
      </c>
      <c r="C18" t="s">
        <v>22</v>
      </c>
      <c r="D18" s="116" t="s">
        <v>172</v>
      </c>
      <c r="E18" s="116" t="s">
        <v>182</v>
      </c>
      <c r="F18">
        <v>5</v>
      </c>
    </row>
    <row r="19" spans="1:6" ht="12.75">
      <c r="A19">
        <v>17</v>
      </c>
      <c r="B19" s="119">
        <v>0.4027777777777778</v>
      </c>
      <c r="C19" t="s">
        <v>90</v>
      </c>
      <c r="D19" s="116" t="s">
        <v>172</v>
      </c>
      <c r="E19" s="116" t="s">
        <v>182</v>
      </c>
      <c r="F19">
        <v>9</v>
      </c>
    </row>
    <row r="20" spans="1:6" ht="12.75">
      <c r="A20">
        <v>18</v>
      </c>
      <c r="B20" s="119">
        <v>0.42708333333333337</v>
      </c>
      <c r="C20" t="s">
        <v>72</v>
      </c>
      <c r="D20" s="116" t="s">
        <v>172</v>
      </c>
      <c r="E20" s="116" t="s">
        <v>182</v>
      </c>
      <c r="F20">
        <v>9</v>
      </c>
    </row>
    <row r="21" spans="1:6" ht="12.75">
      <c r="A21">
        <v>19</v>
      </c>
      <c r="B21" s="119">
        <v>0.4305555555555556</v>
      </c>
      <c r="C21" t="s">
        <v>167</v>
      </c>
      <c r="D21" s="116" t="s">
        <v>172</v>
      </c>
      <c r="E21" s="116" t="s">
        <v>182</v>
      </c>
      <c r="F21">
        <v>2</v>
      </c>
    </row>
    <row r="22" spans="1:6" ht="12.75">
      <c r="A22">
        <v>20</v>
      </c>
      <c r="B22" s="119">
        <v>0.4444444444444445</v>
      </c>
      <c r="C22" t="s">
        <v>59</v>
      </c>
      <c r="D22" s="116" t="s">
        <v>172</v>
      </c>
      <c r="E22" s="116" t="s">
        <v>182</v>
      </c>
      <c r="F22">
        <v>2</v>
      </c>
    </row>
    <row r="23" spans="1:6" ht="12.75">
      <c r="A23">
        <v>21</v>
      </c>
      <c r="B23" s="119">
        <v>0.4444444444444445</v>
      </c>
      <c r="C23" t="s">
        <v>46</v>
      </c>
      <c r="D23" s="116" t="s">
        <v>172</v>
      </c>
      <c r="E23" s="116" t="s">
        <v>182</v>
      </c>
      <c r="F23">
        <v>2</v>
      </c>
    </row>
    <row r="24" spans="1:6" ht="12.75">
      <c r="A24">
        <v>0</v>
      </c>
      <c r="B24" s="119">
        <v>0.4444444444444445</v>
      </c>
      <c r="C24" t="s">
        <v>47</v>
      </c>
      <c r="D24" s="116" t="s">
        <v>172</v>
      </c>
      <c r="E24" s="116" t="s">
        <v>182</v>
      </c>
      <c r="F24">
        <v>0</v>
      </c>
    </row>
    <row r="25" spans="1:6" ht="12.75">
      <c r="A25">
        <v>22</v>
      </c>
      <c r="B25" s="119">
        <v>0.45833333333333337</v>
      </c>
      <c r="C25" t="s">
        <v>23</v>
      </c>
      <c r="D25" s="116" t="s">
        <v>172</v>
      </c>
      <c r="E25" s="116" t="s">
        <v>182</v>
      </c>
      <c r="F25">
        <v>5</v>
      </c>
    </row>
    <row r="26" spans="1:6" ht="12.75">
      <c r="A26">
        <v>23</v>
      </c>
      <c r="B26" s="119">
        <v>0.4756944444444445</v>
      </c>
      <c r="C26" t="s">
        <v>24</v>
      </c>
      <c r="D26" s="116" t="s">
        <v>172</v>
      </c>
      <c r="E26" s="116" t="s">
        <v>182</v>
      </c>
      <c r="F26">
        <v>1</v>
      </c>
    </row>
    <row r="27" spans="1:6" ht="12.75">
      <c r="A27">
        <v>24</v>
      </c>
      <c r="B27" s="119">
        <v>0.4756944444444445</v>
      </c>
      <c r="C27" t="s">
        <v>25</v>
      </c>
      <c r="D27" s="116" t="s">
        <v>172</v>
      </c>
      <c r="E27" s="116" t="s">
        <v>182</v>
      </c>
      <c r="F27">
        <v>1</v>
      </c>
    </row>
    <row r="28" spans="1:6" ht="12.75">
      <c r="A28">
        <v>25</v>
      </c>
      <c r="B28" s="119">
        <v>0.4756944444444445</v>
      </c>
      <c r="C28" t="s">
        <v>26</v>
      </c>
      <c r="D28" s="116" t="s">
        <v>172</v>
      </c>
      <c r="E28" s="116" t="s">
        <v>182</v>
      </c>
      <c r="F28">
        <v>1</v>
      </c>
    </row>
    <row r="29" spans="1:6" ht="12.75">
      <c r="A29">
        <v>26</v>
      </c>
      <c r="B29" s="119">
        <v>0.4756944444444445</v>
      </c>
      <c r="C29" t="s">
        <v>27</v>
      </c>
      <c r="D29" s="116" t="s">
        <v>172</v>
      </c>
      <c r="E29" s="116" t="s">
        <v>182</v>
      </c>
      <c r="F29">
        <v>1</v>
      </c>
    </row>
    <row r="30" spans="1:6" ht="12.75">
      <c r="A30">
        <v>27</v>
      </c>
      <c r="B30" s="119">
        <v>0.4826388888888889</v>
      </c>
      <c r="C30" t="s">
        <v>45</v>
      </c>
      <c r="D30" s="116" t="s">
        <v>172</v>
      </c>
      <c r="E30" s="116" t="s">
        <v>182</v>
      </c>
      <c r="F30">
        <v>5</v>
      </c>
    </row>
    <row r="31" spans="1:6" ht="12.75">
      <c r="A31">
        <v>28</v>
      </c>
      <c r="B31" s="119">
        <v>0.4930555555555556</v>
      </c>
      <c r="C31" t="s">
        <v>57</v>
      </c>
      <c r="D31" s="116" t="s">
        <v>172</v>
      </c>
      <c r="E31" s="116" t="s">
        <v>182</v>
      </c>
      <c r="F31">
        <v>5</v>
      </c>
    </row>
    <row r="32" spans="1:6" ht="12.75">
      <c r="A32">
        <v>29</v>
      </c>
      <c r="B32" s="119">
        <v>0.4965277777777778</v>
      </c>
      <c r="C32" t="s">
        <v>54</v>
      </c>
      <c r="D32" s="116" t="s">
        <v>172</v>
      </c>
      <c r="E32" s="116" t="s">
        <v>182</v>
      </c>
      <c r="F32">
        <v>5</v>
      </c>
    </row>
    <row r="33" spans="1:6" ht="12.75">
      <c r="A33">
        <v>30</v>
      </c>
      <c r="B33" s="119">
        <v>0.5104166666666666</v>
      </c>
      <c r="C33" t="s">
        <v>33</v>
      </c>
      <c r="D33" s="116" t="s">
        <v>172</v>
      </c>
      <c r="E33" s="116" t="s">
        <v>182</v>
      </c>
      <c r="F33">
        <v>4</v>
      </c>
    </row>
    <row r="34" spans="1:6" ht="12.75">
      <c r="A34">
        <v>31</v>
      </c>
      <c r="B34" s="119">
        <v>0.517361111111111</v>
      </c>
      <c r="C34" t="s">
        <v>30</v>
      </c>
      <c r="D34" s="116" t="s">
        <v>172</v>
      </c>
      <c r="E34" s="116" t="s">
        <v>182</v>
      </c>
      <c r="F34">
        <v>9</v>
      </c>
    </row>
    <row r="35" spans="1:6" ht="12.75">
      <c r="A35">
        <v>32</v>
      </c>
      <c r="B35" s="119">
        <v>0.517361111111111</v>
      </c>
      <c r="C35" t="s">
        <v>63</v>
      </c>
      <c r="D35" s="116" t="s">
        <v>172</v>
      </c>
      <c r="E35" s="116" t="s">
        <v>182</v>
      </c>
      <c r="F35">
        <v>9</v>
      </c>
    </row>
    <row r="36" spans="1:6" ht="12.75">
      <c r="A36">
        <v>33</v>
      </c>
      <c r="B36" s="119">
        <v>0.517361111111111</v>
      </c>
      <c r="C36" t="s">
        <v>15</v>
      </c>
      <c r="D36" s="116" t="s">
        <v>172</v>
      </c>
      <c r="E36" s="116" t="s">
        <v>182</v>
      </c>
      <c r="F36">
        <v>9</v>
      </c>
    </row>
    <row r="37" spans="1:6" ht="12.75">
      <c r="A37">
        <v>34</v>
      </c>
      <c r="B37" s="119">
        <v>0.5243055555555555</v>
      </c>
      <c r="C37" t="s">
        <v>53</v>
      </c>
      <c r="D37" s="116" t="s">
        <v>172</v>
      </c>
      <c r="E37" s="116" t="s">
        <v>182</v>
      </c>
      <c r="F37">
        <v>5</v>
      </c>
    </row>
    <row r="38" spans="1:6" ht="12.75">
      <c r="A38">
        <v>35</v>
      </c>
      <c r="B38" s="119">
        <v>0.5243055555555555</v>
      </c>
      <c r="C38" t="s">
        <v>9</v>
      </c>
      <c r="D38" s="116" t="s">
        <v>172</v>
      </c>
      <c r="E38" s="116" t="s">
        <v>182</v>
      </c>
      <c r="F38">
        <v>2</v>
      </c>
    </row>
    <row r="39" spans="1:6" ht="12.75">
      <c r="A39">
        <v>36</v>
      </c>
      <c r="B39" s="119">
        <v>0.5243055555555555</v>
      </c>
      <c r="C39" t="s">
        <v>48</v>
      </c>
      <c r="D39" s="116" t="s">
        <v>172</v>
      </c>
      <c r="E39" s="116" t="s">
        <v>182</v>
      </c>
      <c r="F39">
        <v>1</v>
      </c>
    </row>
    <row r="40" spans="1:6" ht="12.75">
      <c r="A40">
        <v>37</v>
      </c>
      <c r="B40" s="119">
        <v>0.5243055555555555</v>
      </c>
      <c r="C40" t="s">
        <v>60</v>
      </c>
      <c r="D40" s="116" t="s">
        <v>172</v>
      </c>
      <c r="E40" s="116" t="s">
        <v>182</v>
      </c>
      <c r="F40">
        <v>1</v>
      </c>
    </row>
    <row r="41" spans="1:6" ht="12.75">
      <c r="A41">
        <v>38</v>
      </c>
      <c r="B41" s="119">
        <v>0.5243055555555555</v>
      </c>
      <c r="C41" t="s">
        <v>176</v>
      </c>
      <c r="D41" s="116" t="s">
        <v>172</v>
      </c>
      <c r="E41" s="116" t="s">
        <v>182</v>
      </c>
      <c r="F41">
        <v>1</v>
      </c>
    </row>
    <row r="42" spans="1:6" ht="12.75">
      <c r="A42">
        <v>39</v>
      </c>
      <c r="B42" s="119">
        <v>0.5243055555555555</v>
      </c>
      <c r="C42" t="s">
        <v>61</v>
      </c>
      <c r="D42" s="116" t="s">
        <v>172</v>
      </c>
      <c r="E42" s="116" t="s">
        <v>182</v>
      </c>
      <c r="F42">
        <v>1</v>
      </c>
    </row>
    <row r="43" spans="1:6" ht="12.75">
      <c r="A43">
        <v>40</v>
      </c>
      <c r="B43" s="119">
        <v>0.5243055555555555</v>
      </c>
      <c r="C43" t="s">
        <v>62</v>
      </c>
      <c r="D43" s="116" t="s">
        <v>172</v>
      </c>
      <c r="E43" s="116" t="s">
        <v>182</v>
      </c>
      <c r="F43">
        <v>1</v>
      </c>
    </row>
    <row r="44" spans="1:6" ht="12.75">
      <c r="A44">
        <v>41</v>
      </c>
      <c r="B44" s="119">
        <v>0.5555555555555555</v>
      </c>
      <c r="C44" t="s">
        <v>28</v>
      </c>
      <c r="D44" s="116" t="s">
        <v>172</v>
      </c>
      <c r="E44" s="116" t="s">
        <v>182</v>
      </c>
      <c r="F44">
        <v>5</v>
      </c>
    </row>
    <row r="45" spans="1:6" ht="12.75">
      <c r="A45">
        <v>42</v>
      </c>
      <c r="B45" s="119">
        <v>0.5555555555555555</v>
      </c>
      <c r="C45" t="s">
        <v>117</v>
      </c>
      <c r="D45" s="116" t="s">
        <v>172</v>
      </c>
      <c r="E45" s="116" t="s">
        <v>182</v>
      </c>
      <c r="F45">
        <v>5</v>
      </c>
    </row>
    <row r="46" spans="1:6" ht="12.75">
      <c r="A46">
        <v>43</v>
      </c>
      <c r="B46" s="119">
        <v>0.5555555555555555</v>
      </c>
      <c r="C46" t="s">
        <v>82</v>
      </c>
      <c r="D46" s="116" t="s">
        <v>172</v>
      </c>
      <c r="E46" s="116" t="s">
        <v>182</v>
      </c>
      <c r="F46">
        <v>5</v>
      </c>
    </row>
    <row r="47" spans="1:6" ht="12.75">
      <c r="A47">
        <v>44</v>
      </c>
      <c r="B47" s="119">
        <v>0.5763888888888887</v>
      </c>
      <c r="C47" t="s">
        <v>29</v>
      </c>
      <c r="D47" s="116" t="s">
        <v>172</v>
      </c>
      <c r="E47" s="116" t="s">
        <v>182</v>
      </c>
      <c r="F47">
        <v>5</v>
      </c>
    </row>
    <row r="48" spans="1:6" ht="12.75">
      <c r="A48">
        <v>45</v>
      </c>
      <c r="B48" s="119">
        <v>0.597222222222222</v>
      </c>
      <c r="C48" t="s">
        <v>32</v>
      </c>
      <c r="D48" s="116" t="s">
        <v>172</v>
      </c>
      <c r="E48" s="116" t="s">
        <v>182</v>
      </c>
      <c r="F48">
        <v>9</v>
      </c>
    </row>
    <row r="49" spans="1:6" ht="12.75">
      <c r="A49">
        <v>46</v>
      </c>
      <c r="B49" s="119">
        <v>0.597222222222222</v>
      </c>
      <c r="C49" t="s">
        <v>49</v>
      </c>
      <c r="D49" s="116" t="s">
        <v>172</v>
      </c>
      <c r="E49" s="116" t="s">
        <v>182</v>
      </c>
      <c r="F49">
        <v>9</v>
      </c>
    </row>
    <row r="50" spans="1:6" ht="12.75">
      <c r="A50">
        <v>47</v>
      </c>
      <c r="B50" s="119">
        <v>0.6215277777777775</v>
      </c>
      <c r="C50" t="s">
        <v>58</v>
      </c>
      <c r="D50" s="116" t="s">
        <v>172</v>
      </c>
      <c r="E50" s="116" t="s">
        <v>182</v>
      </c>
      <c r="F50">
        <v>9</v>
      </c>
    </row>
    <row r="51" spans="1:6" ht="12.75">
      <c r="A51">
        <v>48</v>
      </c>
      <c r="B51" s="119">
        <v>0.6319444444444441</v>
      </c>
      <c r="C51" t="s">
        <v>51</v>
      </c>
      <c r="D51" s="116" t="s">
        <v>172</v>
      </c>
      <c r="E51" s="116" t="s">
        <v>182</v>
      </c>
      <c r="F51">
        <v>5</v>
      </c>
    </row>
    <row r="52" spans="1:6" ht="12.75">
      <c r="A52">
        <v>0</v>
      </c>
      <c r="B52" s="119">
        <v>0.6354166666666663</v>
      </c>
      <c r="C52" t="s">
        <v>64</v>
      </c>
      <c r="D52" s="116" t="s">
        <v>172</v>
      </c>
      <c r="E52" s="116" t="s">
        <v>182</v>
      </c>
      <c r="F52">
        <v>0</v>
      </c>
    </row>
    <row r="53" spans="1:6" ht="12.75">
      <c r="A53">
        <v>49</v>
      </c>
      <c r="B53" s="119">
        <v>0.6354166666666663</v>
      </c>
      <c r="C53" t="s">
        <v>10</v>
      </c>
      <c r="D53" s="116" t="s">
        <v>172</v>
      </c>
      <c r="E53" s="116" t="s">
        <v>182</v>
      </c>
      <c r="F53">
        <v>4</v>
      </c>
    </row>
    <row r="54" spans="1:6" ht="12.75">
      <c r="A54">
        <v>0</v>
      </c>
      <c r="B54" s="119">
        <v>0.6354166666666663</v>
      </c>
      <c r="C54" t="s">
        <v>34</v>
      </c>
      <c r="D54" s="116" t="s">
        <v>172</v>
      </c>
      <c r="E54" s="116" t="s">
        <v>182</v>
      </c>
      <c r="F54">
        <v>0</v>
      </c>
    </row>
    <row r="55" spans="1:6" ht="12.75">
      <c r="A55">
        <v>0</v>
      </c>
      <c r="B55" s="119">
        <v>0.6354166666666663</v>
      </c>
      <c r="C55" t="s">
        <v>73</v>
      </c>
      <c r="D55" s="116" t="s">
        <v>172</v>
      </c>
      <c r="E55" s="116" t="s">
        <v>182</v>
      </c>
      <c r="F55">
        <v>0</v>
      </c>
    </row>
    <row r="56" spans="1:6" ht="12.75">
      <c r="A56">
        <v>50</v>
      </c>
      <c r="B56" s="119">
        <v>0.6354166666666663</v>
      </c>
      <c r="C56" t="s">
        <v>74</v>
      </c>
      <c r="D56" s="116" t="s">
        <v>172</v>
      </c>
      <c r="E56" s="116" t="s">
        <v>182</v>
      </c>
      <c r="F56">
        <v>9</v>
      </c>
    </row>
    <row r="57" spans="1:6" ht="12.75">
      <c r="A57">
        <v>51</v>
      </c>
      <c r="B57" s="119">
        <v>0.6354166666666663</v>
      </c>
      <c r="C57" t="s">
        <v>50</v>
      </c>
      <c r="D57" s="116" t="s">
        <v>172</v>
      </c>
      <c r="E57" s="116" t="s">
        <v>182</v>
      </c>
      <c r="F57">
        <v>2</v>
      </c>
    </row>
    <row r="58" spans="1:6" ht="12.75">
      <c r="A58">
        <v>52</v>
      </c>
      <c r="B58" s="119">
        <v>0.6354166666666663</v>
      </c>
      <c r="C58" t="s">
        <v>177</v>
      </c>
      <c r="D58" s="116" t="s">
        <v>172</v>
      </c>
      <c r="E58" s="116" t="s">
        <v>182</v>
      </c>
      <c r="F58">
        <v>2</v>
      </c>
    </row>
    <row r="59" spans="1:6" ht="12.75">
      <c r="A59">
        <v>53</v>
      </c>
      <c r="B59" s="119">
        <v>0.6354166666666663</v>
      </c>
      <c r="C59" t="s">
        <v>35</v>
      </c>
      <c r="D59" s="116" t="s">
        <v>172</v>
      </c>
      <c r="E59" s="116" t="s">
        <v>182</v>
      </c>
      <c r="F59">
        <v>2</v>
      </c>
    </row>
    <row r="60" spans="1:6" ht="12.75">
      <c r="A60">
        <v>54</v>
      </c>
      <c r="B60" s="119">
        <v>0.6354166666666663</v>
      </c>
      <c r="C60" t="s">
        <v>36</v>
      </c>
      <c r="D60" s="116" t="s">
        <v>172</v>
      </c>
      <c r="E60" s="116" t="s">
        <v>182</v>
      </c>
      <c r="F60">
        <v>2</v>
      </c>
    </row>
    <row r="61" spans="1:6" ht="12.75">
      <c r="A61">
        <v>55</v>
      </c>
      <c r="B61" s="119">
        <v>0.6354166666666663</v>
      </c>
      <c r="C61" t="s">
        <v>37</v>
      </c>
      <c r="D61" s="116" t="s">
        <v>172</v>
      </c>
      <c r="E61" s="116" t="s">
        <v>182</v>
      </c>
      <c r="F61">
        <v>2</v>
      </c>
    </row>
    <row r="62" spans="1:6" ht="12.75">
      <c r="A62">
        <v>56</v>
      </c>
      <c r="B62" s="119">
        <v>0.6493055555555551</v>
      </c>
      <c r="C62" t="s">
        <v>39</v>
      </c>
      <c r="D62" s="116" t="s">
        <v>172</v>
      </c>
      <c r="E62" s="116" t="s">
        <v>182</v>
      </c>
      <c r="F62">
        <v>9</v>
      </c>
    </row>
    <row r="63" spans="1:6" ht="12.75">
      <c r="A63">
        <v>57</v>
      </c>
      <c r="B63" s="119">
        <v>0.6493055555555551</v>
      </c>
      <c r="C63" t="s">
        <v>52</v>
      </c>
      <c r="D63" s="116" t="s">
        <v>172</v>
      </c>
      <c r="E63" s="116" t="s">
        <v>182</v>
      </c>
      <c r="F63">
        <v>9</v>
      </c>
    </row>
    <row r="64" spans="1:6" ht="12.75">
      <c r="A64">
        <v>1</v>
      </c>
      <c r="B64" s="119">
        <v>0.3541666666666667</v>
      </c>
      <c r="C64" t="s">
        <v>18</v>
      </c>
      <c r="D64" s="116" t="s">
        <v>173</v>
      </c>
      <c r="E64" s="116" t="s">
        <v>183</v>
      </c>
      <c r="F64">
        <v>1</v>
      </c>
    </row>
    <row r="65" spans="1:6" ht="12.75">
      <c r="A65">
        <v>2</v>
      </c>
      <c r="B65" s="119">
        <v>0.3541666666666667</v>
      </c>
      <c r="C65" t="s">
        <v>19</v>
      </c>
      <c r="D65" s="116" t="s">
        <v>173</v>
      </c>
      <c r="E65" s="116" t="s">
        <v>183</v>
      </c>
      <c r="F65">
        <v>1</v>
      </c>
    </row>
    <row r="66" spans="1:6" ht="12.75">
      <c r="A66">
        <v>3</v>
      </c>
      <c r="B66" s="119">
        <v>0.3541666666666667</v>
      </c>
      <c r="C66" t="s">
        <v>20</v>
      </c>
      <c r="D66" s="116" t="s">
        <v>173</v>
      </c>
      <c r="E66" s="116" t="s">
        <v>183</v>
      </c>
      <c r="F66">
        <v>1</v>
      </c>
    </row>
    <row r="67" spans="1:6" ht="12.75">
      <c r="A67">
        <v>4</v>
      </c>
      <c r="B67" s="119">
        <v>0.3541666666666667</v>
      </c>
      <c r="C67" t="s">
        <v>21</v>
      </c>
      <c r="D67" s="116" t="s">
        <v>173</v>
      </c>
      <c r="E67" s="116" t="s">
        <v>183</v>
      </c>
      <c r="F67">
        <v>1</v>
      </c>
    </row>
    <row r="68" spans="1:6" ht="12.75">
      <c r="A68">
        <v>5</v>
      </c>
      <c r="B68" s="119">
        <v>0.3541666666666667</v>
      </c>
      <c r="C68" t="s">
        <v>40</v>
      </c>
      <c r="D68" s="116" t="s">
        <v>173</v>
      </c>
      <c r="E68" s="116" t="s">
        <v>183</v>
      </c>
      <c r="F68">
        <v>1</v>
      </c>
    </row>
    <row r="69" spans="1:6" ht="12.75">
      <c r="A69">
        <v>6</v>
      </c>
      <c r="B69" s="119">
        <v>0.3541666666666667</v>
      </c>
      <c r="C69" t="s">
        <v>41</v>
      </c>
      <c r="D69" s="116" t="s">
        <v>173</v>
      </c>
      <c r="E69" s="116" t="s">
        <v>183</v>
      </c>
      <c r="F69">
        <v>1</v>
      </c>
    </row>
    <row r="70" spans="1:6" ht="12.75">
      <c r="A70">
        <v>0</v>
      </c>
      <c r="B70" s="119">
        <v>0.3541666666666667</v>
      </c>
      <c r="C70" t="s">
        <v>42</v>
      </c>
      <c r="D70" s="116" t="s">
        <v>173</v>
      </c>
      <c r="E70" s="116" t="s">
        <v>183</v>
      </c>
      <c r="F70">
        <v>0</v>
      </c>
    </row>
    <row r="71" spans="1:6" ht="12.75">
      <c r="A71">
        <v>7</v>
      </c>
      <c r="B71" s="119">
        <v>0.3541666666666667</v>
      </c>
      <c r="C71" t="s">
        <v>43</v>
      </c>
      <c r="D71" s="116" t="s">
        <v>173</v>
      </c>
      <c r="E71" s="116" t="s">
        <v>183</v>
      </c>
      <c r="F71">
        <v>1</v>
      </c>
    </row>
    <row r="72" spans="1:6" ht="12.75">
      <c r="A72">
        <v>8</v>
      </c>
      <c r="B72" s="119">
        <v>0.3541666666666667</v>
      </c>
      <c r="C72" t="s">
        <v>88</v>
      </c>
      <c r="D72" s="116" t="s">
        <v>173</v>
      </c>
      <c r="E72" s="116" t="s">
        <v>183</v>
      </c>
      <c r="F72">
        <v>1</v>
      </c>
    </row>
    <row r="73" spans="1:6" ht="12.75">
      <c r="A73">
        <v>9</v>
      </c>
      <c r="B73" s="119">
        <v>0.3541666666666667</v>
      </c>
      <c r="C73" t="s">
        <v>89</v>
      </c>
      <c r="D73" s="116" t="s">
        <v>173</v>
      </c>
      <c r="E73" s="116" t="s">
        <v>183</v>
      </c>
      <c r="F73">
        <v>1</v>
      </c>
    </row>
    <row r="74" spans="1:6" ht="12.75">
      <c r="A74">
        <v>10</v>
      </c>
      <c r="B74" s="119">
        <v>0.375</v>
      </c>
      <c r="C74" t="s">
        <v>44</v>
      </c>
      <c r="D74" s="116" t="s">
        <v>173</v>
      </c>
      <c r="E74" s="116" t="s">
        <v>183</v>
      </c>
      <c r="F74">
        <v>4</v>
      </c>
    </row>
    <row r="75" spans="1:6" ht="12.75">
      <c r="A75">
        <v>11</v>
      </c>
      <c r="B75" s="119">
        <v>0.375</v>
      </c>
      <c r="C75" t="s">
        <v>99</v>
      </c>
      <c r="D75" s="116" t="s">
        <v>173</v>
      </c>
      <c r="E75" s="116" t="s">
        <v>183</v>
      </c>
      <c r="F75">
        <v>4</v>
      </c>
    </row>
    <row r="76" spans="1:6" ht="12.75">
      <c r="A76">
        <v>12</v>
      </c>
      <c r="B76" s="119">
        <v>0.375</v>
      </c>
      <c r="C76" t="s">
        <v>38</v>
      </c>
      <c r="D76" s="116" t="s">
        <v>173</v>
      </c>
      <c r="E76" s="116" t="s">
        <v>183</v>
      </c>
      <c r="F76">
        <v>2</v>
      </c>
    </row>
    <row r="77" spans="1:6" ht="12.75">
      <c r="A77">
        <v>13</v>
      </c>
      <c r="B77" s="119">
        <v>0.3888888888888889</v>
      </c>
      <c r="C77" t="s">
        <v>55</v>
      </c>
      <c r="D77" s="116" t="s">
        <v>173</v>
      </c>
      <c r="E77" s="116" t="s">
        <v>183</v>
      </c>
      <c r="F77">
        <v>9</v>
      </c>
    </row>
    <row r="78" spans="1:6" ht="12.75">
      <c r="A78">
        <v>14</v>
      </c>
      <c r="B78" s="119">
        <v>0.3888888888888889</v>
      </c>
      <c r="C78" t="s">
        <v>56</v>
      </c>
      <c r="D78" s="116" t="s">
        <v>173</v>
      </c>
      <c r="E78" s="116" t="s">
        <v>183</v>
      </c>
      <c r="F78">
        <v>9</v>
      </c>
    </row>
    <row r="79" spans="1:6" ht="12.75">
      <c r="A79">
        <v>15</v>
      </c>
      <c r="B79" s="119">
        <v>0.3888888888888889</v>
      </c>
      <c r="C79" t="s">
        <v>31</v>
      </c>
      <c r="D79" s="116" t="s">
        <v>173</v>
      </c>
      <c r="E79" s="116" t="s">
        <v>183</v>
      </c>
      <c r="F79">
        <v>9</v>
      </c>
    </row>
    <row r="80" spans="1:6" ht="12.75">
      <c r="A80">
        <v>16</v>
      </c>
      <c r="B80" s="119">
        <v>0.3888888888888889</v>
      </c>
      <c r="C80" t="s">
        <v>22</v>
      </c>
      <c r="D80" s="116" t="s">
        <v>173</v>
      </c>
      <c r="E80" s="116" t="s">
        <v>183</v>
      </c>
      <c r="F80">
        <v>5</v>
      </c>
    </row>
    <row r="81" spans="1:6" ht="12.75">
      <c r="A81">
        <v>17</v>
      </c>
      <c r="B81" s="119">
        <v>0.4027777777777778</v>
      </c>
      <c r="C81" t="s">
        <v>90</v>
      </c>
      <c r="D81" s="116" t="s">
        <v>173</v>
      </c>
      <c r="E81" s="116" t="s">
        <v>183</v>
      </c>
      <c r="F81">
        <v>9</v>
      </c>
    </row>
    <row r="82" spans="1:6" ht="12.75">
      <c r="A82">
        <v>18</v>
      </c>
      <c r="B82" s="119">
        <v>0.42708333333333337</v>
      </c>
      <c r="C82" t="s">
        <v>72</v>
      </c>
      <c r="D82" s="116" t="s">
        <v>173</v>
      </c>
      <c r="E82" s="116" t="s">
        <v>183</v>
      </c>
      <c r="F82">
        <v>9</v>
      </c>
    </row>
    <row r="83" spans="1:6" ht="12.75">
      <c r="A83">
        <v>19</v>
      </c>
      <c r="B83" s="119">
        <v>0.4305555555555556</v>
      </c>
      <c r="C83" t="s">
        <v>167</v>
      </c>
      <c r="D83" s="116" t="s">
        <v>173</v>
      </c>
      <c r="E83" s="116" t="s">
        <v>183</v>
      </c>
      <c r="F83">
        <v>2</v>
      </c>
    </row>
    <row r="84" spans="1:6" ht="12.75">
      <c r="A84">
        <v>20</v>
      </c>
      <c r="B84" s="119">
        <v>0.4444444444444445</v>
      </c>
      <c r="C84" t="s">
        <v>59</v>
      </c>
      <c r="D84" s="116" t="s">
        <v>173</v>
      </c>
      <c r="E84" s="116" t="s">
        <v>183</v>
      </c>
      <c r="F84">
        <v>2</v>
      </c>
    </row>
    <row r="85" spans="1:6" ht="12.75">
      <c r="A85">
        <v>21</v>
      </c>
      <c r="B85" s="119">
        <v>0.4444444444444445</v>
      </c>
      <c r="C85" t="s">
        <v>46</v>
      </c>
      <c r="D85" s="116" t="s">
        <v>173</v>
      </c>
      <c r="E85" s="116" t="s">
        <v>183</v>
      </c>
      <c r="F85">
        <v>2</v>
      </c>
    </row>
    <row r="86" spans="1:6" ht="12.75">
      <c r="A86">
        <v>0</v>
      </c>
      <c r="B86" s="119">
        <v>0.4444444444444445</v>
      </c>
      <c r="C86" t="s">
        <v>47</v>
      </c>
      <c r="D86" s="116" t="s">
        <v>173</v>
      </c>
      <c r="E86" s="116" t="s">
        <v>183</v>
      </c>
      <c r="F86">
        <v>0</v>
      </c>
    </row>
    <row r="87" spans="1:6" ht="12.75">
      <c r="A87">
        <v>22</v>
      </c>
      <c r="B87" s="119">
        <v>0.45833333333333337</v>
      </c>
      <c r="C87" t="s">
        <v>23</v>
      </c>
      <c r="D87" s="116" t="s">
        <v>173</v>
      </c>
      <c r="E87" s="116" t="s">
        <v>183</v>
      </c>
      <c r="F87">
        <v>5</v>
      </c>
    </row>
    <row r="88" spans="1:6" ht="12.75">
      <c r="A88">
        <v>23</v>
      </c>
      <c r="B88" s="119">
        <v>0.4756944444444445</v>
      </c>
      <c r="C88" t="s">
        <v>24</v>
      </c>
      <c r="D88" s="116" t="s">
        <v>173</v>
      </c>
      <c r="E88" s="116" t="s">
        <v>183</v>
      </c>
      <c r="F88">
        <v>1</v>
      </c>
    </row>
    <row r="89" spans="1:6" ht="12.75">
      <c r="A89">
        <v>24</v>
      </c>
      <c r="B89" s="119">
        <v>0.4756944444444445</v>
      </c>
      <c r="C89" t="s">
        <v>25</v>
      </c>
      <c r="D89" s="116" t="s">
        <v>173</v>
      </c>
      <c r="E89" s="116" t="s">
        <v>183</v>
      </c>
      <c r="F89">
        <v>1</v>
      </c>
    </row>
    <row r="90" spans="1:6" ht="12.75">
      <c r="A90">
        <v>25</v>
      </c>
      <c r="B90" s="119">
        <v>0.4756944444444445</v>
      </c>
      <c r="C90" t="s">
        <v>26</v>
      </c>
      <c r="D90" s="116" t="s">
        <v>173</v>
      </c>
      <c r="E90" s="116" t="s">
        <v>183</v>
      </c>
      <c r="F90">
        <v>1</v>
      </c>
    </row>
    <row r="91" spans="1:6" ht="12.75">
      <c r="A91">
        <v>26</v>
      </c>
      <c r="B91" s="119">
        <v>0.4756944444444445</v>
      </c>
      <c r="C91" t="s">
        <v>27</v>
      </c>
      <c r="D91" s="116" t="s">
        <v>173</v>
      </c>
      <c r="E91" s="116" t="s">
        <v>183</v>
      </c>
      <c r="F91">
        <v>1</v>
      </c>
    </row>
    <row r="92" spans="1:6" ht="12.75">
      <c r="A92">
        <v>27</v>
      </c>
      <c r="B92" s="119">
        <v>0.4826388888888889</v>
      </c>
      <c r="C92" t="s">
        <v>45</v>
      </c>
      <c r="D92" s="116" t="s">
        <v>173</v>
      </c>
      <c r="E92" s="116" t="s">
        <v>183</v>
      </c>
      <c r="F92">
        <v>5</v>
      </c>
    </row>
    <row r="93" spans="1:6" ht="12.75">
      <c r="A93">
        <v>28</v>
      </c>
      <c r="B93" s="119">
        <v>0.4930555555555556</v>
      </c>
      <c r="C93" t="s">
        <v>57</v>
      </c>
      <c r="D93" s="116" t="s">
        <v>173</v>
      </c>
      <c r="E93" s="116" t="s">
        <v>183</v>
      </c>
      <c r="F93">
        <v>5</v>
      </c>
    </row>
    <row r="94" spans="1:6" ht="12.75">
      <c r="A94">
        <v>29</v>
      </c>
      <c r="B94" s="119">
        <v>0.4965277777777778</v>
      </c>
      <c r="C94" t="s">
        <v>54</v>
      </c>
      <c r="D94" s="116" t="s">
        <v>173</v>
      </c>
      <c r="E94" s="116" t="s">
        <v>183</v>
      </c>
      <c r="F94">
        <v>5</v>
      </c>
    </row>
    <row r="95" spans="1:6" ht="12.75">
      <c r="A95">
        <v>30</v>
      </c>
      <c r="B95" s="119">
        <v>0.5104166666666666</v>
      </c>
      <c r="C95" t="s">
        <v>33</v>
      </c>
      <c r="D95" s="116" t="s">
        <v>173</v>
      </c>
      <c r="E95" s="116" t="s">
        <v>183</v>
      </c>
      <c r="F95">
        <v>4</v>
      </c>
    </row>
    <row r="96" spans="1:6" ht="12.75">
      <c r="A96">
        <v>31</v>
      </c>
      <c r="B96" s="119">
        <v>0.517361111111111</v>
      </c>
      <c r="C96" t="s">
        <v>30</v>
      </c>
      <c r="D96" s="116" t="s">
        <v>173</v>
      </c>
      <c r="E96" s="116" t="s">
        <v>183</v>
      </c>
      <c r="F96">
        <v>9</v>
      </c>
    </row>
    <row r="97" spans="1:6" ht="12.75">
      <c r="A97">
        <v>32</v>
      </c>
      <c r="B97" s="119">
        <v>0.517361111111111</v>
      </c>
      <c r="C97" t="s">
        <v>63</v>
      </c>
      <c r="D97" s="116" t="s">
        <v>173</v>
      </c>
      <c r="E97" s="116" t="s">
        <v>183</v>
      </c>
      <c r="F97">
        <v>9</v>
      </c>
    </row>
    <row r="98" spans="1:6" ht="12.75">
      <c r="A98">
        <v>33</v>
      </c>
      <c r="B98" s="119">
        <v>0.517361111111111</v>
      </c>
      <c r="C98" t="s">
        <v>15</v>
      </c>
      <c r="D98" s="116" t="s">
        <v>173</v>
      </c>
      <c r="E98" s="116" t="s">
        <v>183</v>
      </c>
      <c r="F98">
        <v>9</v>
      </c>
    </row>
    <row r="99" spans="1:6" ht="12.75">
      <c r="A99">
        <v>34</v>
      </c>
      <c r="B99" s="119">
        <v>0.5243055555555555</v>
      </c>
      <c r="C99" t="s">
        <v>53</v>
      </c>
      <c r="D99" s="116" t="s">
        <v>173</v>
      </c>
      <c r="E99" s="116" t="s">
        <v>183</v>
      </c>
      <c r="F99">
        <v>5</v>
      </c>
    </row>
    <row r="100" spans="1:6" ht="12.75">
      <c r="A100">
        <v>35</v>
      </c>
      <c r="B100" s="119">
        <v>0.5243055555555555</v>
      </c>
      <c r="C100" t="s">
        <v>9</v>
      </c>
      <c r="D100" s="116" t="s">
        <v>173</v>
      </c>
      <c r="E100" s="116" t="s">
        <v>183</v>
      </c>
      <c r="F100">
        <v>2</v>
      </c>
    </row>
    <row r="101" spans="1:6" ht="12.75">
      <c r="A101">
        <v>36</v>
      </c>
      <c r="B101" s="119">
        <v>0.5243055555555555</v>
      </c>
      <c r="C101" t="s">
        <v>48</v>
      </c>
      <c r="D101" s="116" t="s">
        <v>173</v>
      </c>
      <c r="E101" s="116" t="s">
        <v>183</v>
      </c>
      <c r="F101">
        <v>1</v>
      </c>
    </row>
    <row r="102" spans="1:6" ht="12.75">
      <c r="A102">
        <v>37</v>
      </c>
      <c r="B102" s="119">
        <v>0.5243055555555555</v>
      </c>
      <c r="C102" t="s">
        <v>60</v>
      </c>
      <c r="D102" s="116" t="s">
        <v>173</v>
      </c>
      <c r="E102" s="116" t="s">
        <v>183</v>
      </c>
      <c r="F102">
        <v>1</v>
      </c>
    </row>
    <row r="103" spans="1:6" ht="12.75">
      <c r="A103">
        <v>38</v>
      </c>
      <c r="B103" s="119">
        <v>0.5243055555555555</v>
      </c>
      <c r="C103" t="s">
        <v>176</v>
      </c>
      <c r="D103" s="116" t="s">
        <v>173</v>
      </c>
      <c r="E103" s="116" t="s">
        <v>183</v>
      </c>
      <c r="F103">
        <v>1</v>
      </c>
    </row>
    <row r="104" spans="1:6" ht="12.75">
      <c r="A104">
        <v>39</v>
      </c>
      <c r="B104" s="119">
        <v>0.5243055555555555</v>
      </c>
      <c r="C104" t="s">
        <v>61</v>
      </c>
      <c r="D104" s="116" t="s">
        <v>173</v>
      </c>
      <c r="E104" s="116" t="s">
        <v>183</v>
      </c>
      <c r="F104">
        <v>1</v>
      </c>
    </row>
    <row r="105" spans="1:6" ht="12.75">
      <c r="A105">
        <v>40</v>
      </c>
      <c r="B105" s="119">
        <v>0.5243055555555555</v>
      </c>
      <c r="C105" t="s">
        <v>62</v>
      </c>
      <c r="D105" s="116" t="s">
        <v>173</v>
      </c>
      <c r="E105" s="116" t="s">
        <v>183</v>
      </c>
      <c r="F105">
        <v>1</v>
      </c>
    </row>
    <row r="106" spans="1:6" ht="12.75">
      <c r="A106">
        <v>41</v>
      </c>
      <c r="B106" s="119">
        <v>0.5555555555555555</v>
      </c>
      <c r="C106" t="s">
        <v>28</v>
      </c>
      <c r="D106" s="116" t="s">
        <v>173</v>
      </c>
      <c r="E106" s="116" t="s">
        <v>183</v>
      </c>
      <c r="F106">
        <v>5</v>
      </c>
    </row>
    <row r="107" spans="1:6" ht="12.75">
      <c r="A107">
        <v>42</v>
      </c>
      <c r="B107" s="119">
        <v>0.5555555555555555</v>
      </c>
      <c r="C107" t="s">
        <v>117</v>
      </c>
      <c r="D107" s="116" t="s">
        <v>173</v>
      </c>
      <c r="E107" s="116" t="s">
        <v>183</v>
      </c>
      <c r="F107">
        <v>5</v>
      </c>
    </row>
    <row r="108" spans="1:6" ht="12.75">
      <c r="A108">
        <v>43</v>
      </c>
      <c r="B108" s="119">
        <v>0.5555555555555555</v>
      </c>
      <c r="C108" t="s">
        <v>82</v>
      </c>
      <c r="D108" s="116" t="s">
        <v>173</v>
      </c>
      <c r="E108" s="116" t="s">
        <v>183</v>
      </c>
      <c r="F108">
        <v>5</v>
      </c>
    </row>
    <row r="109" spans="1:6" ht="12.75">
      <c r="A109">
        <v>44</v>
      </c>
      <c r="B109" s="119">
        <v>0.5763888888888887</v>
      </c>
      <c r="C109" t="s">
        <v>29</v>
      </c>
      <c r="D109" s="116" t="s">
        <v>173</v>
      </c>
      <c r="E109" s="116" t="s">
        <v>183</v>
      </c>
      <c r="F109">
        <v>5</v>
      </c>
    </row>
    <row r="110" spans="1:6" ht="12.75">
      <c r="A110">
        <v>45</v>
      </c>
      <c r="B110" s="119">
        <v>0.597222222222222</v>
      </c>
      <c r="C110" t="s">
        <v>32</v>
      </c>
      <c r="D110" s="116" t="s">
        <v>173</v>
      </c>
      <c r="E110" s="116" t="s">
        <v>183</v>
      </c>
      <c r="F110">
        <v>9</v>
      </c>
    </row>
    <row r="111" spans="1:6" ht="12.75">
      <c r="A111">
        <v>46</v>
      </c>
      <c r="B111" s="119">
        <v>0.597222222222222</v>
      </c>
      <c r="C111" t="s">
        <v>49</v>
      </c>
      <c r="D111" s="116" t="s">
        <v>173</v>
      </c>
      <c r="E111" s="116" t="s">
        <v>183</v>
      </c>
      <c r="F111">
        <v>9</v>
      </c>
    </row>
    <row r="112" spans="1:6" ht="12.75">
      <c r="A112">
        <v>47</v>
      </c>
      <c r="B112" s="119">
        <v>0.6215277777777775</v>
      </c>
      <c r="C112" t="s">
        <v>58</v>
      </c>
      <c r="D112" s="116" t="s">
        <v>173</v>
      </c>
      <c r="E112" s="116" t="s">
        <v>183</v>
      </c>
      <c r="F112">
        <v>9</v>
      </c>
    </row>
    <row r="113" spans="1:6" ht="12.75">
      <c r="A113">
        <v>48</v>
      </c>
      <c r="B113" s="119">
        <v>0.6319444444444441</v>
      </c>
      <c r="C113" t="s">
        <v>51</v>
      </c>
      <c r="D113" s="116" t="s">
        <v>173</v>
      </c>
      <c r="E113" s="116" t="s">
        <v>183</v>
      </c>
      <c r="F113">
        <v>5</v>
      </c>
    </row>
    <row r="114" spans="1:6" ht="12.75">
      <c r="A114">
        <v>0</v>
      </c>
      <c r="B114" s="119">
        <v>0.6354166666666663</v>
      </c>
      <c r="C114" t="s">
        <v>64</v>
      </c>
      <c r="D114" s="116" t="s">
        <v>173</v>
      </c>
      <c r="E114" s="116" t="s">
        <v>183</v>
      </c>
      <c r="F114">
        <v>0</v>
      </c>
    </row>
    <row r="115" spans="1:6" ht="12.75">
      <c r="A115">
        <v>49</v>
      </c>
      <c r="B115" s="119">
        <v>0.6354166666666663</v>
      </c>
      <c r="C115" t="s">
        <v>10</v>
      </c>
      <c r="D115" s="116" t="s">
        <v>173</v>
      </c>
      <c r="E115" s="116" t="s">
        <v>183</v>
      </c>
      <c r="F115">
        <v>4</v>
      </c>
    </row>
    <row r="116" spans="1:6" ht="12.75">
      <c r="A116">
        <v>0</v>
      </c>
      <c r="B116" s="119">
        <v>0.6354166666666663</v>
      </c>
      <c r="C116" t="s">
        <v>34</v>
      </c>
      <c r="D116" s="116" t="s">
        <v>173</v>
      </c>
      <c r="E116" s="116" t="s">
        <v>183</v>
      </c>
      <c r="F116">
        <v>0</v>
      </c>
    </row>
    <row r="117" spans="1:6" ht="12.75">
      <c r="A117">
        <v>0</v>
      </c>
      <c r="B117" s="119">
        <v>0.6354166666666663</v>
      </c>
      <c r="C117" t="s">
        <v>73</v>
      </c>
      <c r="D117" s="116" t="s">
        <v>173</v>
      </c>
      <c r="E117" s="116" t="s">
        <v>183</v>
      </c>
      <c r="F117">
        <v>0</v>
      </c>
    </row>
    <row r="118" spans="1:6" ht="12.75">
      <c r="A118">
        <v>50</v>
      </c>
      <c r="B118" s="119">
        <v>0.6354166666666663</v>
      </c>
      <c r="C118" t="s">
        <v>74</v>
      </c>
      <c r="D118" s="116" t="s">
        <v>173</v>
      </c>
      <c r="E118" s="116" t="s">
        <v>183</v>
      </c>
      <c r="F118">
        <v>9</v>
      </c>
    </row>
    <row r="119" spans="1:6" ht="12.75">
      <c r="A119">
        <v>51</v>
      </c>
      <c r="B119" s="119">
        <v>0.6354166666666663</v>
      </c>
      <c r="C119" t="s">
        <v>50</v>
      </c>
      <c r="D119" s="116" t="s">
        <v>173</v>
      </c>
      <c r="E119" s="116" t="s">
        <v>183</v>
      </c>
      <c r="F119">
        <v>2</v>
      </c>
    </row>
    <row r="120" spans="1:6" ht="12.75">
      <c r="A120">
        <v>52</v>
      </c>
      <c r="B120" s="119">
        <v>0.6354166666666663</v>
      </c>
      <c r="C120" t="s">
        <v>177</v>
      </c>
      <c r="D120" s="116" t="s">
        <v>173</v>
      </c>
      <c r="E120" s="116" t="s">
        <v>183</v>
      </c>
      <c r="F120">
        <v>2</v>
      </c>
    </row>
    <row r="121" spans="1:6" ht="12.75">
      <c r="A121">
        <v>53</v>
      </c>
      <c r="B121" s="119">
        <v>0.6354166666666663</v>
      </c>
      <c r="C121" t="s">
        <v>35</v>
      </c>
      <c r="D121" s="116" t="s">
        <v>173</v>
      </c>
      <c r="E121" s="116" t="s">
        <v>183</v>
      </c>
      <c r="F121">
        <v>2</v>
      </c>
    </row>
    <row r="122" spans="1:6" ht="12.75">
      <c r="A122">
        <v>54</v>
      </c>
      <c r="B122" s="119">
        <v>0.6354166666666663</v>
      </c>
      <c r="C122" t="s">
        <v>36</v>
      </c>
      <c r="D122" s="116" t="s">
        <v>173</v>
      </c>
      <c r="E122" s="116" t="s">
        <v>183</v>
      </c>
      <c r="F122">
        <v>2</v>
      </c>
    </row>
    <row r="123" spans="1:6" ht="12.75">
      <c r="A123">
        <v>55</v>
      </c>
      <c r="B123" s="119">
        <v>0.6354166666666663</v>
      </c>
      <c r="C123" t="s">
        <v>37</v>
      </c>
      <c r="D123" s="116" t="s">
        <v>173</v>
      </c>
      <c r="E123" s="116" t="s">
        <v>183</v>
      </c>
      <c r="F123">
        <v>2</v>
      </c>
    </row>
    <row r="124" spans="1:6" ht="12.75">
      <c r="A124">
        <v>56</v>
      </c>
      <c r="B124" s="119">
        <v>0.6493055555555551</v>
      </c>
      <c r="C124" t="s">
        <v>39</v>
      </c>
      <c r="D124" s="116" t="s">
        <v>173</v>
      </c>
      <c r="E124" s="116" t="s">
        <v>183</v>
      </c>
      <c r="F124">
        <v>9</v>
      </c>
    </row>
    <row r="125" spans="1:6" ht="12.75">
      <c r="A125">
        <v>57</v>
      </c>
      <c r="B125" s="119">
        <v>0.6493055555555551</v>
      </c>
      <c r="C125" t="s">
        <v>52</v>
      </c>
      <c r="D125" s="116" t="s">
        <v>173</v>
      </c>
      <c r="E125" s="116" t="s">
        <v>183</v>
      </c>
      <c r="F125">
        <v>9</v>
      </c>
    </row>
    <row r="126" spans="1:6" ht="12.75">
      <c r="A126">
        <v>1</v>
      </c>
      <c r="B126" s="119">
        <v>0.3541666666666667</v>
      </c>
      <c r="C126" t="s">
        <v>18</v>
      </c>
      <c r="D126" s="116" t="s">
        <v>174</v>
      </c>
      <c r="E126" s="116" t="s">
        <v>184</v>
      </c>
      <c r="F126">
        <v>1</v>
      </c>
    </row>
    <row r="127" spans="1:6" ht="12.75">
      <c r="A127">
        <v>2</v>
      </c>
      <c r="B127" s="119">
        <v>0.3541666666666667</v>
      </c>
      <c r="C127" t="s">
        <v>19</v>
      </c>
      <c r="D127" s="116" t="s">
        <v>174</v>
      </c>
      <c r="E127" s="116" t="s">
        <v>184</v>
      </c>
      <c r="F127">
        <v>1</v>
      </c>
    </row>
    <row r="128" spans="1:6" ht="12.75">
      <c r="A128">
        <v>3</v>
      </c>
      <c r="B128" s="119">
        <v>0.3541666666666667</v>
      </c>
      <c r="C128" t="s">
        <v>20</v>
      </c>
      <c r="D128" s="116" t="s">
        <v>174</v>
      </c>
      <c r="E128" s="116" t="s">
        <v>184</v>
      </c>
      <c r="F128">
        <v>1</v>
      </c>
    </row>
    <row r="129" spans="1:6" ht="12.75">
      <c r="A129">
        <v>4</v>
      </c>
      <c r="B129" s="119">
        <v>0.3541666666666667</v>
      </c>
      <c r="C129" t="s">
        <v>21</v>
      </c>
      <c r="D129" s="116" t="s">
        <v>174</v>
      </c>
      <c r="E129" s="116" t="s">
        <v>184</v>
      </c>
      <c r="F129">
        <v>1</v>
      </c>
    </row>
    <row r="130" spans="1:6" ht="12.75">
      <c r="A130">
        <v>5</v>
      </c>
      <c r="B130" s="119">
        <v>0.3541666666666667</v>
      </c>
      <c r="C130" t="s">
        <v>40</v>
      </c>
      <c r="D130" s="116" t="s">
        <v>174</v>
      </c>
      <c r="E130" s="116" t="s">
        <v>184</v>
      </c>
      <c r="F130">
        <v>1</v>
      </c>
    </row>
    <row r="131" spans="1:6" ht="12.75">
      <c r="A131">
        <v>6</v>
      </c>
      <c r="B131" s="119">
        <v>0.3541666666666667</v>
      </c>
      <c r="C131" t="s">
        <v>41</v>
      </c>
      <c r="D131" s="116" t="s">
        <v>174</v>
      </c>
      <c r="E131" s="116" t="s">
        <v>184</v>
      </c>
      <c r="F131">
        <v>1</v>
      </c>
    </row>
    <row r="132" spans="1:6" ht="12.75">
      <c r="A132">
        <v>0</v>
      </c>
      <c r="B132" s="119">
        <v>0.3541666666666667</v>
      </c>
      <c r="C132" t="s">
        <v>42</v>
      </c>
      <c r="D132" s="116" t="s">
        <v>174</v>
      </c>
      <c r="E132" s="116" t="s">
        <v>184</v>
      </c>
      <c r="F132">
        <v>0</v>
      </c>
    </row>
    <row r="133" spans="1:6" ht="12.75">
      <c r="A133">
        <v>7</v>
      </c>
      <c r="B133" s="119">
        <v>0.3541666666666667</v>
      </c>
      <c r="C133" t="s">
        <v>43</v>
      </c>
      <c r="D133" s="116" t="s">
        <v>174</v>
      </c>
      <c r="E133" s="116" t="s">
        <v>184</v>
      </c>
      <c r="F133">
        <v>1</v>
      </c>
    </row>
    <row r="134" spans="1:6" ht="12.75">
      <c r="A134">
        <v>8</v>
      </c>
      <c r="B134" s="119">
        <v>0.3541666666666667</v>
      </c>
      <c r="C134" t="s">
        <v>88</v>
      </c>
      <c r="D134" s="116" t="s">
        <v>174</v>
      </c>
      <c r="E134" s="116" t="s">
        <v>184</v>
      </c>
      <c r="F134">
        <v>1</v>
      </c>
    </row>
    <row r="135" spans="1:6" ht="12.75">
      <c r="A135">
        <v>9</v>
      </c>
      <c r="B135" s="119">
        <v>0.3541666666666667</v>
      </c>
      <c r="C135" t="s">
        <v>89</v>
      </c>
      <c r="D135" s="116" t="s">
        <v>174</v>
      </c>
      <c r="E135" s="116" t="s">
        <v>184</v>
      </c>
      <c r="F135">
        <v>1</v>
      </c>
    </row>
    <row r="136" spans="1:6" ht="12.75">
      <c r="A136">
        <v>10</v>
      </c>
      <c r="B136" s="119">
        <v>0.375</v>
      </c>
      <c r="C136" t="s">
        <v>44</v>
      </c>
      <c r="D136" s="116" t="s">
        <v>174</v>
      </c>
      <c r="E136" s="116" t="s">
        <v>184</v>
      </c>
      <c r="F136">
        <v>4</v>
      </c>
    </row>
    <row r="137" spans="1:6" ht="12.75">
      <c r="A137">
        <v>11</v>
      </c>
      <c r="B137" s="119">
        <v>0.375</v>
      </c>
      <c r="C137" t="s">
        <v>99</v>
      </c>
      <c r="D137" s="116" t="s">
        <v>174</v>
      </c>
      <c r="E137" s="116" t="s">
        <v>184</v>
      </c>
      <c r="F137">
        <v>4</v>
      </c>
    </row>
    <row r="138" spans="1:6" ht="12.75">
      <c r="A138">
        <v>12</v>
      </c>
      <c r="B138" s="119">
        <v>0.375</v>
      </c>
      <c r="C138" t="s">
        <v>38</v>
      </c>
      <c r="D138" s="116" t="s">
        <v>174</v>
      </c>
      <c r="E138" s="116" t="s">
        <v>184</v>
      </c>
      <c r="F138">
        <v>2</v>
      </c>
    </row>
    <row r="139" spans="1:6" ht="12.75">
      <c r="A139">
        <v>13</v>
      </c>
      <c r="B139" s="119">
        <v>0.3888888888888889</v>
      </c>
      <c r="C139" t="s">
        <v>55</v>
      </c>
      <c r="D139" s="116" t="s">
        <v>174</v>
      </c>
      <c r="E139" s="116" t="s">
        <v>184</v>
      </c>
      <c r="F139">
        <v>9</v>
      </c>
    </row>
    <row r="140" spans="1:6" ht="12.75">
      <c r="A140">
        <v>14</v>
      </c>
      <c r="B140" s="119">
        <v>0.3888888888888889</v>
      </c>
      <c r="C140" t="s">
        <v>56</v>
      </c>
      <c r="D140" s="116" t="s">
        <v>174</v>
      </c>
      <c r="E140" s="116" t="s">
        <v>184</v>
      </c>
      <c r="F140">
        <v>9</v>
      </c>
    </row>
    <row r="141" spans="1:6" ht="12.75">
      <c r="A141">
        <v>15</v>
      </c>
      <c r="B141" s="119">
        <v>0.3888888888888889</v>
      </c>
      <c r="C141" t="s">
        <v>31</v>
      </c>
      <c r="D141" s="116" t="s">
        <v>174</v>
      </c>
      <c r="E141" s="116" t="s">
        <v>184</v>
      </c>
      <c r="F141">
        <v>9</v>
      </c>
    </row>
    <row r="142" spans="1:6" ht="12.75">
      <c r="A142">
        <v>16</v>
      </c>
      <c r="B142" s="119">
        <v>0.3888888888888889</v>
      </c>
      <c r="C142" t="s">
        <v>22</v>
      </c>
      <c r="D142" s="116" t="s">
        <v>174</v>
      </c>
      <c r="E142" s="116" t="s">
        <v>184</v>
      </c>
      <c r="F142">
        <v>5</v>
      </c>
    </row>
    <row r="143" spans="1:6" ht="12.75">
      <c r="A143">
        <v>17</v>
      </c>
      <c r="B143" s="119">
        <v>0.4027777777777778</v>
      </c>
      <c r="C143" t="s">
        <v>90</v>
      </c>
      <c r="D143" s="116" t="s">
        <v>174</v>
      </c>
      <c r="E143" s="116" t="s">
        <v>184</v>
      </c>
      <c r="F143">
        <v>9</v>
      </c>
    </row>
    <row r="144" spans="1:6" ht="12.75">
      <c r="A144">
        <v>18</v>
      </c>
      <c r="B144" s="119">
        <v>0.42708333333333337</v>
      </c>
      <c r="C144" t="s">
        <v>72</v>
      </c>
      <c r="D144" s="116" t="s">
        <v>174</v>
      </c>
      <c r="E144" s="116" t="s">
        <v>184</v>
      </c>
      <c r="F144">
        <v>9</v>
      </c>
    </row>
    <row r="145" spans="1:6" ht="12.75">
      <c r="A145">
        <v>19</v>
      </c>
      <c r="B145" s="119">
        <v>0.4305555555555556</v>
      </c>
      <c r="C145" t="s">
        <v>167</v>
      </c>
      <c r="D145" s="116" t="s">
        <v>174</v>
      </c>
      <c r="E145" s="116" t="s">
        <v>184</v>
      </c>
      <c r="F145">
        <v>2</v>
      </c>
    </row>
    <row r="146" spans="1:6" ht="12.75">
      <c r="A146">
        <v>20</v>
      </c>
      <c r="B146" s="119">
        <v>0.4444444444444445</v>
      </c>
      <c r="C146" t="s">
        <v>59</v>
      </c>
      <c r="D146" s="116" t="s">
        <v>174</v>
      </c>
      <c r="E146" s="116" t="s">
        <v>184</v>
      </c>
      <c r="F146">
        <v>2</v>
      </c>
    </row>
    <row r="147" spans="1:6" ht="12.75">
      <c r="A147">
        <v>21</v>
      </c>
      <c r="B147" s="119">
        <v>0.4444444444444445</v>
      </c>
      <c r="C147" t="s">
        <v>46</v>
      </c>
      <c r="D147" s="116" t="s">
        <v>174</v>
      </c>
      <c r="E147" s="116" t="s">
        <v>184</v>
      </c>
      <c r="F147">
        <v>2</v>
      </c>
    </row>
    <row r="148" spans="1:6" ht="12.75">
      <c r="A148">
        <v>0</v>
      </c>
      <c r="B148" s="119">
        <v>0.4444444444444445</v>
      </c>
      <c r="C148" t="s">
        <v>47</v>
      </c>
      <c r="D148" s="116" t="s">
        <v>174</v>
      </c>
      <c r="E148" s="116" t="s">
        <v>184</v>
      </c>
      <c r="F148">
        <v>0</v>
      </c>
    </row>
    <row r="149" spans="1:6" ht="12.75">
      <c r="A149">
        <v>22</v>
      </c>
      <c r="B149" s="119">
        <v>0.45833333333333337</v>
      </c>
      <c r="C149" t="s">
        <v>23</v>
      </c>
      <c r="D149" s="116" t="s">
        <v>174</v>
      </c>
      <c r="E149" s="116" t="s">
        <v>184</v>
      </c>
      <c r="F149">
        <v>5</v>
      </c>
    </row>
    <row r="150" spans="1:6" ht="12.75">
      <c r="A150">
        <v>23</v>
      </c>
      <c r="B150" s="119">
        <v>0.4756944444444445</v>
      </c>
      <c r="C150" t="s">
        <v>24</v>
      </c>
      <c r="D150" s="116" t="s">
        <v>174</v>
      </c>
      <c r="E150" s="116" t="s">
        <v>184</v>
      </c>
      <c r="F150">
        <v>1</v>
      </c>
    </row>
    <row r="151" spans="1:6" ht="12.75">
      <c r="A151">
        <v>24</v>
      </c>
      <c r="B151" s="119">
        <v>0.4756944444444445</v>
      </c>
      <c r="C151" t="s">
        <v>25</v>
      </c>
      <c r="D151" s="116" t="s">
        <v>174</v>
      </c>
      <c r="E151" s="116" t="s">
        <v>184</v>
      </c>
      <c r="F151">
        <v>1</v>
      </c>
    </row>
    <row r="152" spans="1:6" ht="12.75">
      <c r="A152">
        <v>25</v>
      </c>
      <c r="B152" s="119">
        <v>0.4756944444444445</v>
      </c>
      <c r="C152" t="s">
        <v>26</v>
      </c>
      <c r="D152" s="116" t="s">
        <v>174</v>
      </c>
      <c r="E152" s="116" t="s">
        <v>184</v>
      </c>
      <c r="F152">
        <v>1</v>
      </c>
    </row>
    <row r="153" spans="1:6" ht="12.75">
      <c r="A153">
        <v>26</v>
      </c>
      <c r="B153" s="119">
        <v>0.4756944444444445</v>
      </c>
      <c r="C153" t="s">
        <v>27</v>
      </c>
      <c r="D153" s="116" t="s">
        <v>174</v>
      </c>
      <c r="E153" s="116" t="s">
        <v>184</v>
      </c>
      <c r="F153">
        <v>1</v>
      </c>
    </row>
    <row r="154" spans="1:6" ht="12.75">
      <c r="A154">
        <v>27</v>
      </c>
      <c r="B154" s="119">
        <v>0.4826388888888889</v>
      </c>
      <c r="C154" t="s">
        <v>45</v>
      </c>
      <c r="D154" s="116" t="s">
        <v>174</v>
      </c>
      <c r="E154" s="116" t="s">
        <v>184</v>
      </c>
      <c r="F154">
        <v>5</v>
      </c>
    </row>
    <row r="155" spans="1:6" ht="12.75">
      <c r="A155">
        <v>28</v>
      </c>
      <c r="B155" s="119">
        <v>0.4930555555555556</v>
      </c>
      <c r="C155" t="s">
        <v>57</v>
      </c>
      <c r="D155" s="116" t="s">
        <v>174</v>
      </c>
      <c r="E155" s="116" t="s">
        <v>184</v>
      </c>
      <c r="F155">
        <v>5</v>
      </c>
    </row>
    <row r="156" spans="1:6" ht="12.75">
      <c r="A156">
        <v>29</v>
      </c>
      <c r="B156" s="119">
        <v>0.4965277777777778</v>
      </c>
      <c r="C156" t="s">
        <v>54</v>
      </c>
      <c r="D156" s="116" t="s">
        <v>174</v>
      </c>
      <c r="E156" s="116" t="s">
        <v>184</v>
      </c>
      <c r="F156">
        <v>5</v>
      </c>
    </row>
    <row r="157" spans="1:6" ht="12.75">
      <c r="A157">
        <v>30</v>
      </c>
      <c r="B157" s="119">
        <v>0.5104166666666666</v>
      </c>
      <c r="C157" t="s">
        <v>33</v>
      </c>
      <c r="D157" s="116" t="s">
        <v>174</v>
      </c>
      <c r="E157" s="116" t="s">
        <v>184</v>
      </c>
      <c r="F157">
        <v>4</v>
      </c>
    </row>
    <row r="158" spans="1:6" ht="12.75">
      <c r="A158">
        <v>31</v>
      </c>
      <c r="B158" s="119">
        <v>0.517361111111111</v>
      </c>
      <c r="C158" t="s">
        <v>30</v>
      </c>
      <c r="D158" s="116" t="s">
        <v>174</v>
      </c>
      <c r="E158" s="116" t="s">
        <v>184</v>
      </c>
      <c r="F158">
        <v>9</v>
      </c>
    </row>
    <row r="159" spans="1:6" ht="12.75">
      <c r="A159">
        <v>32</v>
      </c>
      <c r="B159" s="119">
        <v>0.517361111111111</v>
      </c>
      <c r="C159" t="s">
        <v>63</v>
      </c>
      <c r="D159" s="116" t="s">
        <v>174</v>
      </c>
      <c r="E159" s="116" t="s">
        <v>184</v>
      </c>
      <c r="F159">
        <v>9</v>
      </c>
    </row>
    <row r="160" spans="1:6" ht="12.75">
      <c r="A160">
        <v>33</v>
      </c>
      <c r="B160" s="119">
        <v>0.517361111111111</v>
      </c>
      <c r="C160" t="s">
        <v>15</v>
      </c>
      <c r="D160" s="116" t="s">
        <v>174</v>
      </c>
      <c r="E160" s="116" t="s">
        <v>184</v>
      </c>
      <c r="F160">
        <v>9</v>
      </c>
    </row>
    <row r="161" spans="1:6" ht="12.75">
      <c r="A161">
        <v>34</v>
      </c>
      <c r="B161" s="119">
        <v>0.5243055555555555</v>
      </c>
      <c r="C161" t="s">
        <v>53</v>
      </c>
      <c r="D161" s="116" t="s">
        <v>174</v>
      </c>
      <c r="E161" s="116" t="s">
        <v>184</v>
      </c>
      <c r="F161">
        <v>5</v>
      </c>
    </row>
    <row r="162" spans="1:6" ht="12.75">
      <c r="A162">
        <v>35</v>
      </c>
      <c r="B162" s="119">
        <v>0.5243055555555555</v>
      </c>
      <c r="C162" t="s">
        <v>9</v>
      </c>
      <c r="D162" s="116" t="s">
        <v>174</v>
      </c>
      <c r="E162" s="116" t="s">
        <v>184</v>
      </c>
      <c r="F162">
        <v>2</v>
      </c>
    </row>
    <row r="163" spans="1:6" ht="12.75">
      <c r="A163">
        <v>36</v>
      </c>
      <c r="B163" s="119">
        <v>0.5243055555555555</v>
      </c>
      <c r="C163" t="s">
        <v>48</v>
      </c>
      <c r="D163" s="116" t="s">
        <v>174</v>
      </c>
      <c r="E163" s="116" t="s">
        <v>184</v>
      </c>
      <c r="F163">
        <v>1</v>
      </c>
    </row>
    <row r="164" spans="1:6" ht="12.75">
      <c r="A164">
        <v>37</v>
      </c>
      <c r="B164" s="119">
        <v>0.5243055555555555</v>
      </c>
      <c r="C164" t="s">
        <v>60</v>
      </c>
      <c r="D164" s="116" t="s">
        <v>174</v>
      </c>
      <c r="E164" s="116" t="s">
        <v>184</v>
      </c>
      <c r="F164">
        <v>1</v>
      </c>
    </row>
    <row r="165" spans="1:6" ht="12.75">
      <c r="A165">
        <v>38</v>
      </c>
      <c r="B165" s="119">
        <v>0.5243055555555555</v>
      </c>
      <c r="C165" t="s">
        <v>176</v>
      </c>
      <c r="D165" s="116" t="s">
        <v>174</v>
      </c>
      <c r="E165" s="116" t="s">
        <v>184</v>
      </c>
      <c r="F165">
        <v>1</v>
      </c>
    </row>
    <row r="166" spans="1:6" ht="12.75">
      <c r="A166">
        <v>39</v>
      </c>
      <c r="B166" s="119">
        <v>0.5243055555555555</v>
      </c>
      <c r="C166" t="s">
        <v>61</v>
      </c>
      <c r="D166" s="116" t="s">
        <v>174</v>
      </c>
      <c r="E166" s="116" t="s">
        <v>184</v>
      </c>
      <c r="F166">
        <v>1</v>
      </c>
    </row>
    <row r="167" spans="1:6" ht="12.75">
      <c r="A167">
        <v>40</v>
      </c>
      <c r="B167" s="119">
        <v>0.5243055555555555</v>
      </c>
      <c r="C167" t="s">
        <v>62</v>
      </c>
      <c r="D167" s="116" t="s">
        <v>174</v>
      </c>
      <c r="E167" s="116" t="s">
        <v>184</v>
      </c>
      <c r="F167">
        <v>1</v>
      </c>
    </row>
    <row r="168" spans="1:6" ht="12.75">
      <c r="A168">
        <v>41</v>
      </c>
      <c r="B168" s="119">
        <v>0.5555555555555555</v>
      </c>
      <c r="C168" t="s">
        <v>28</v>
      </c>
      <c r="D168" s="116" t="s">
        <v>174</v>
      </c>
      <c r="E168" s="116" t="s">
        <v>184</v>
      </c>
      <c r="F168">
        <v>5</v>
      </c>
    </row>
    <row r="169" spans="1:6" ht="12.75">
      <c r="A169">
        <v>42</v>
      </c>
      <c r="B169" s="119">
        <v>0.5555555555555555</v>
      </c>
      <c r="C169" t="s">
        <v>117</v>
      </c>
      <c r="D169" s="116" t="s">
        <v>174</v>
      </c>
      <c r="E169" s="116" t="s">
        <v>184</v>
      </c>
      <c r="F169">
        <v>5</v>
      </c>
    </row>
    <row r="170" spans="1:6" ht="12.75">
      <c r="A170">
        <v>43</v>
      </c>
      <c r="B170" s="119">
        <v>0.5555555555555555</v>
      </c>
      <c r="C170" t="s">
        <v>82</v>
      </c>
      <c r="D170" s="116" t="s">
        <v>174</v>
      </c>
      <c r="E170" s="116" t="s">
        <v>184</v>
      </c>
      <c r="F170">
        <v>5</v>
      </c>
    </row>
    <row r="171" spans="1:6" ht="12.75">
      <c r="A171">
        <v>44</v>
      </c>
      <c r="B171" s="119">
        <v>0.5763888888888887</v>
      </c>
      <c r="C171" t="s">
        <v>29</v>
      </c>
      <c r="D171" s="116" t="s">
        <v>174</v>
      </c>
      <c r="E171" s="116" t="s">
        <v>184</v>
      </c>
      <c r="F171">
        <v>5</v>
      </c>
    </row>
    <row r="172" spans="1:6" ht="12.75">
      <c r="A172">
        <v>45</v>
      </c>
      <c r="B172" s="119">
        <v>0.597222222222222</v>
      </c>
      <c r="C172" t="s">
        <v>32</v>
      </c>
      <c r="D172" s="116" t="s">
        <v>174</v>
      </c>
      <c r="E172" s="116" t="s">
        <v>184</v>
      </c>
      <c r="F172">
        <v>9</v>
      </c>
    </row>
    <row r="173" spans="1:6" ht="12.75">
      <c r="A173">
        <v>46</v>
      </c>
      <c r="B173" s="119">
        <v>0.597222222222222</v>
      </c>
      <c r="C173" t="s">
        <v>49</v>
      </c>
      <c r="D173" s="116" t="s">
        <v>174</v>
      </c>
      <c r="E173" s="116" t="s">
        <v>184</v>
      </c>
      <c r="F173">
        <v>9</v>
      </c>
    </row>
    <row r="174" spans="1:6" ht="12.75">
      <c r="A174">
        <v>47</v>
      </c>
      <c r="B174" s="119">
        <v>0.6215277777777775</v>
      </c>
      <c r="C174" t="s">
        <v>58</v>
      </c>
      <c r="D174" s="116" t="s">
        <v>174</v>
      </c>
      <c r="E174" s="116" t="s">
        <v>184</v>
      </c>
      <c r="F174">
        <v>9</v>
      </c>
    </row>
    <row r="175" spans="1:6" ht="12.75">
      <c r="A175">
        <v>48</v>
      </c>
      <c r="B175" s="119">
        <v>0.6319444444444441</v>
      </c>
      <c r="C175" t="s">
        <v>51</v>
      </c>
      <c r="D175" s="116" t="s">
        <v>174</v>
      </c>
      <c r="E175" s="116" t="s">
        <v>184</v>
      </c>
      <c r="F175">
        <v>5</v>
      </c>
    </row>
    <row r="176" spans="1:6" ht="12.75">
      <c r="A176">
        <v>0</v>
      </c>
      <c r="B176" s="119">
        <v>0.6354166666666663</v>
      </c>
      <c r="C176" t="s">
        <v>64</v>
      </c>
      <c r="D176" s="116" t="s">
        <v>174</v>
      </c>
      <c r="E176" s="116" t="s">
        <v>184</v>
      </c>
      <c r="F176">
        <v>0</v>
      </c>
    </row>
    <row r="177" spans="1:6" ht="12.75">
      <c r="A177">
        <v>49</v>
      </c>
      <c r="B177" s="119">
        <v>0.6354166666666663</v>
      </c>
      <c r="C177" t="s">
        <v>10</v>
      </c>
      <c r="D177" s="116" t="s">
        <v>174</v>
      </c>
      <c r="E177" s="116" t="s">
        <v>184</v>
      </c>
      <c r="F177">
        <v>4</v>
      </c>
    </row>
    <row r="178" spans="1:6" ht="12.75">
      <c r="A178">
        <v>0</v>
      </c>
      <c r="B178" s="119">
        <v>0.6354166666666663</v>
      </c>
      <c r="C178" t="s">
        <v>34</v>
      </c>
      <c r="D178" s="116" t="s">
        <v>174</v>
      </c>
      <c r="E178" s="116" t="s">
        <v>184</v>
      </c>
      <c r="F178">
        <v>0</v>
      </c>
    </row>
    <row r="179" spans="1:6" ht="12.75">
      <c r="A179">
        <v>0</v>
      </c>
      <c r="B179" s="119">
        <v>0.6354166666666663</v>
      </c>
      <c r="C179" t="s">
        <v>73</v>
      </c>
      <c r="D179" s="116" t="s">
        <v>174</v>
      </c>
      <c r="E179" s="116" t="s">
        <v>184</v>
      </c>
      <c r="F179">
        <v>0</v>
      </c>
    </row>
    <row r="180" spans="1:6" ht="12.75">
      <c r="A180">
        <v>50</v>
      </c>
      <c r="B180" s="119">
        <v>0.6354166666666663</v>
      </c>
      <c r="C180" t="s">
        <v>74</v>
      </c>
      <c r="D180" s="116" t="s">
        <v>174</v>
      </c>
      <c r="E180" s="116" t="s">
        <v>184</v>
      </c>
      <c r="F180">
        <v>9</v>
      </c>
    </row>
    <row r="181" spans="1:6" ht="12.75">
      <c r="A181">
        <v>51</v>
      </c>
      <c r="B181" s="119">
        <v>0.6354166666666663</v>
      </c>
      <c r="C181" t="s">
        <v>50</v>
      </c>
      <c r="D181" s="116" t="s">
        <v>174</v>
      </c>
      <c r="E181" s="116" t="s">
        <v>184</v>
      </c>
      <c r="F181">
        <v>2</v>
      </c>
    </row>
    <row r="182" spans="1:6" ht="12.75">
      <c r="A182">
        <v>52</v>
      </c>
      <c r="B182" s="119">
        <v>0.6354166666666663</v>
      </c>
      <c r="C182" t="s">
        <v>177</v>
      </c>
      <c r="D182" s="116" t="s">
        <v>174</v>
      </c>
      <c r="E182" s="116" t="s">
        <v>184</v>
      </c>
      <c r="F182">
        <v>2</v>
      </c>
    </row>
    <row r="183" spans="1:6" ht="12.75">
      <c r="A183">
        <v>53</v>
      </c>
      <c r="B183" s="119">
        <v>0.6354166666666663</v>
      </c>
      <c r="C183" t="s">
        <v>35</v>
      </c>
      <c r="D183" s="116" t="s">
        <v>174</v>
      </c>
      <c r="E183" s="116" t="s">
        <v>184</v>
      </c>
      <c r="F183">
        <v>2</v>
      </c>
    </row>
    <row r="184" spans="1:6" ht="12.75">
      <c r="A184">
        <v>54</v>
      </c>
      <c r="B184" s="119">
        <v>0.6354166666666663</v>
      </c>
      <c r="C184" t="s">
        <v>36</v>
      </c>
      <c r="D184" s="116" t="s">
        <v>174</v>
      </c>
      <c r="E184" s="116" t="s">
        <v>184</v>
      </c>
      <c r="F184">
        <v>2</v>
      </c>
    </row>
    <row r="185" spans="1:6" ht="12.75">
      <c r="A185">
        <v>55</v>
      </c>
      <c r="B185" s="119">
        <v>0.6354166666666663</v>
      </c>
      <c r="C185" t="s">
        <v>37</v>
      </c>
      <c r="D185" s="116" t="s">
        <v>174</v>
      </c>
      <c r="E185" s="116" t="s">
        <v>184</v>
      </c>
      <c r="F185">
        <v>2</v>
      </c>
    </row>
    <row r="186" spans="1:6" ht="12.75">
      <c r="A186">
        <v>56</v>
      </c>
      <c r="B186" s="119">
        <v>0.6493055555555551</v>
      </c>
      <c r="C186" t="s">
        <v>39</v>
      </c>
      <c r="D186" s="116" t="s">
        <v>174</v>
      </c>
      <c r="E186" s="116" t="s">
        <v>184</v>
      </c>
      <c r="F186">
        <v>9</v>
      </c>
    </row>
    <row r="187" spans="1:6" ht="12.75">
      <c r="A187">
        <v>57</v>
      </c>
      <c r="B187" s="119">
        <v>0.6493055555555551</v>
      </c>
      <c r="C187" t="s">
        <v>52</v>
      </c>
      <c r="D187" s="116" t="s">
        <v>174</v>
      </c>
      <c r="E187" s="116" t="s">
        <v>184</v>
      </c>
      <c r="F187">
        <v>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Varian Vacuum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Varian Vacuum Technologies</dc:creator>
  <cp:keywords/>
  <dc:description/>
  <cp:lastModifiedBy>cpopolo</cp:lastModifiedBy>
  <cp:lastPrinted>2011-08-20T15:26:44Z</cp:lastPrinted>
  <dcterms:created xsi:type="dcterms:W3CDTF">2006-08-28T18:33:29Z</dcterms:created>
  <dcterms:modified xsi:type="dcterms:W3CDTF">2011-09-28T05:25:15Z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